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viain\Desktop\Milchharnstoffrechner\"/>
    </mc:Choice>
  </mc:AlternateContent>
  <bookViews>
    <workbookView xWindow="0" yWindow="0" windowWidth="28800" windowHeight="12300"/>
  </bookViews>
  <sheets>
    <sheet name="Berechnung Milchharnstoff" sheetId="1" r:id="rId1"/>
    <sheet name="Beispielrechnung" sheetId="3" r:id="rId2"/>
    <sheet name="Erläuterungen" sheetId="4" r:id="rId3"/>
  </sheets>
  <definedNames>
    <definedName name="_tab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41" i="3" l="1"/>
  <c r="D41" i="3"/>
  <c r="C41" i="3"/>
  <c r="F41" i="3" l="1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G41" i="3" s="1"/>
  <c r="F29" i="3"/>
  <c r="E16" i="1" l="1"/>
  <c r="E12" i="1" l="1"/>
  <c r="C41" i="1" l="1"/>
  <c r="E24" i="1" l="1"/>
  <c r="E23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41" i="1" l="1"/>
  <c r="F41" i="1"/>
  <c r="E41" i="1" s="1"/>
  <c r="E25" i="1" s="1"/>
  <c r="D41" i="1" l="1"/>
  <c r="E26" i="1" s="1"/>
  <c r="E15" i="1" s="1"/>
  <c r="E21" i="1" l="1"/>
  <c r="E20" i="1"/>
</calcChain>
</file>

<file path=xl/sharedStrings.xml><?xml version="1.0" encoding="utf-8"?>
<sst xmlns="http://schemas.openxmlformats.org/spreadsheetml/2006/main" count="85" uniqueCount="49">
  <si>
    <t>N-Ausscheidung von Milchkühen anhand von Harnstoffgehalten in der Milch</t>
  </si>
  <si>
    <t>Betrieb (Name):</t>
  </si>
  <si>
    <t>Anzahl Kühe (Jahresdurchschnitt laut HIT):</t>
  </si>
  <si>
    <t>Stickstoff-Ausscheidung</t>
  </si>
  <si>
    <t>in kg je Kuh und Jahr</t>
  </si>
  <si>
    <t>in g N je Trockenstehtag und Kuh</t>
  </si>
  <si>
    <t>in g N je Melktag und Kuh</t>
  </si>
  <si>
    <t>auf Gülle in kg/Kuh und Jahr</t>
  </si>
  <si>
    <t>auf Mist, in kg/Kuh und Jahr</t>
  </si>
  <si>
    <t>Jahresmilchleistung im Schnitt je Kuh in kg</t>
  </si>
  <si>
    <t>Milchleistung je Kuh und Tag in kg</t>
  </si>
  <si>
    <t>Milchharnstoff in g N/kg Milch</t>
  </si>
  <si>
    <t>Milch-N in g/Kuh/Tag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</si>
  <si>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</si>
  <si>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</si>
  <si>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</si>
  <si>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</si>
  <si>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</si>
  <si>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</si>
  <si>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</si>
  <si>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</si>
  <si>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</si>
  <si>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</si>
  <si>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</si>
  <si>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</si>
  <si>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</si>
  <si>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gewichteter Durchschnitt bzw. Summe</t>
  </si>
  <si>
    <t>Milchmenge pro Monat Herde gesamt in kg</t>
  </si>
  <si>
    <t>Harnstoff ppm</t>
  </si>
  <si>
    <t>Eiweiß in Prozent</t>
  </si>
  <si>
    <t>Ackerfutterbau</t>
  </si>
  <si>
    <t>Beispielbetrieb</t>
  </si>
  <si>
    <t>Futtergrundlage (Grünland, Ackerfutterbau):</t>
  </si>
  <si>
    <t>Bitte rot unterlegte Zellen mit eigenen Daten füllen, um die Berechnungen anzuzeigen.</t>
  </si>
  <si>
    <t>Für die Berechnung der N-Ausscheidung von Milchkühen auf Basis des Milchharnstoffgehaltes werden, basierend auf dem DLG Band „Ausscheidung landwirtschaftlicher Nutztiere (2008)“, folgende Daten unterstellt: 320 Melktage, 45 Trockenstehtage; 12 kg TM-Aufnahme pro Trockenstehtag, mit 150 g XP/kg TM bei Grünland, 130 g XP/kg TM bei Ackerfutterbau.</t>
  </si>
  <si>
    <t>N-Menge nach Abzug Stall-Lagerungsverluste</t>
  </si>
  <si>
    <t>Düngejahr Zeitraum (von - bis) :</t>
  </si>
  <si>
    <t>Beginn Düngejahr eingeben</t>
  </si>
  <si>
    <t>Stand: 29.08.2022</t>
  </si>
  <si>
    <t>Berechnung der N-Ausscheidung von Milchkühen auf Basis des Milchharnstoffgehaltes</t>
  </si>
  <si>
    <t>Nach § 6 Abs. 4 Düngeverordnung (DüV) (2020) dürfen im Durchschnitt der landwirtschaftlich genutzten Flächen eines Betriebes maximal 170 kg Gesamt-N je Hektar und Jahr an organischen und organisch-mineralischen Düngemitteln aufgebracht werden. Die Berechnung dieser Obergrenze erfolgt auf tierhaltenden Betrieben unter Heranziehung der mittleren Nährstoffausscheidung landwirtschaftlicher Nutztiere nach Anlage 1 DüV in Abhängigkeit des Produktionsverfahrens und der entsprechenden Leistungsklasse der gehaltenen Tiere. Die Verwendung abweichender Werte ist nur zulässig, wenn der Betrieb gegenüber der zuständigen Behörde sachgemäß ermittelte N-Ausscheidungen nachweisen kann. So können die spezifischen Werte für Milchkühe unter Heranziehung des Milchharnstoffgehalts berechnet und nachgewiesen werden.</t>
  </si>
  <si>
    <t>Als Basisdaten für die Berechnung werden die hinterlegten Datensätze aus dem DLG Band „Ausscheidung landwirtschaftlicher Nutztiere (2008)“ verpflichtend herangezogen. Für den Berechnungsweg stellt die Landwirtschaftskammer Schleswig-Holstein ein Excel-Tool zur Verfügung, wo folgende Daten eingegeben werden müssen:</t>
  </si>
  <si>
    <t>Zunächst ist der Bezugszeitraum der Berechnungen anzuwählen (Kalender- bzw. Wirtschaftsjahr). Im nächsten Schritt ist die Futtergrundlage der Milchkühe zu definieren (Grünland oder Ackerfutterbau). Wenn die Grundfutterration im Jahresdurchschnitt zu mehr als 75 % aus Grünlandaufwuchs besteht, ist das Verfahren „Grünland“ zu wählen, bei weniger als 75 % aus Grünlandaufwüchsen in der Ration ist das Verfahren „Ackerfutterbau“ zu wählen. Des Weiteren müssen folgende Parameter in dem Formular für die Berechnung erfasst werden:</t>
  </si>
  <si>
    <t>Die Daten sind den monatlichen Milchgeldabrechnungen zu entnehmen.</t>
  </si>
  <si>
    <t>Im Rahmen einer Betriebskontrolle durch das LLUR sind die Belege und Berechnungen der N-Ausscheidungen auf Basis des Milchharnstoffgehaltes entsprechend vorzulegen. Die so errechneten N-Ausscheidungswerte sollen künftig auch über die Elektronische Nährstoffmeldung und Dokumentation Schleswig-Holstein (ENDO-SH) erfasst werden können.</t>
  </si>
  <si>
    <r>
      <t>·</t>
    </r>
    <r>
      <rPr>
        <sz val="7"/>
        <rFont val="Verdana"/>
        <family val="2"/>
      </rPr>
      <t xml:space="preserve">         </t>
    </r>
    <r>
      <rPr>
        <sz val="11"/>
        <rFont val="Verdana"/>
        <family val="2"/>
      </rPr>
      <t>die Anzahl der Milchkühe (Jahresdurchschnittsbestand aus HITier)</t>
    </r>
  </si>
  <si>
    <r>
      <t>·</t>
    </r>
    <r>
      <rPr>
        <sz val="7"/>
        <rFont val="Verdana"/>
        <family val="2"/>
      </rPr>
      <t xml:space="preserve">         </t>
    </r>
    <r>
      <rPr>
        <sz val="11"/>
        <rFont val="Verdana"/>
        <family val="2"/>
      </rPr>
      <t>die monatlich abgelieferte Milchmenge (kg)</t>
    </r>
  </si>
  <si>
    <r>
      <t>·</t>
    </r>
    <r>
      <rPr>
        <sz val="7"/>
        <rFont val="Verdana"/>
        <family val="2"/>
      </rPr>
      <t xml:space="preserve">         </t>
    </r>
    <r>
      <rPr>
        <sz val="11"/>
        <rFont val="Verdana"/>
        <family val="2"/>
      </rPr>
      <t>der durchschnittliche monatliche Eiweißgehalt (%) der Milch</t>
    </r>
  </si>
  <si>
    <r>
      <t>·</t>
    </r>
    <r>
      <rPr>
        <sz val="7"/>
        <rFont val="Verdana"/>
        <family val="2"/>
      </rPr>
      <t xml:space="preserve">         </t>
    </r>
    <r>
      <rPr>
        <sz val="11"/>
        <rFont val="Verdana"/>
        <family val="2"/>
      </rPr>
      <t xml:space="preserve">der durchschnittliche monatliche Harnstoffgehalt (ppm) der Milch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</si>
</sst>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0"/>
      <name val="Arial"/>
    </font>
    <font>
      <sz val="11"/>
      <name val="Calibri"/>
      <family val="2"/>
    </font>
    <font>
      <sz val="12"/>
      <name val="Arial"/>
      <family val="2"/>
    </font>
    <font>
      <b/>
      <sz val="18"/>
      <name val="Verdana"/>
      <family val="2"/>
    </font>
    <font>
      <b/>
      <i/>
      <sz val="12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2"/>
      <name val="Arial"/>
      <family val="2"/>
    </font>
    <font>
      <sz val="14"/>
      <name val="Verdana"/>
      <family val="2"/>
    </font>
    <font>
      <b/>
      <sz val="13.5"/>
      <name val="Verdana"/>
      <family val="2"/>
    </font>
    <font>
      <i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71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3" borderId="20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/>
    <xf numFmtId="3" fontId="10" fillId="0" borderId="26" xfId="0" applyNumberFormat="1" applyFont="1" applyBorder="1" applyAlignment="1" applyProtection="1">
      <alignment horizontal="center" vertical="center"/>
    </xf>
    <xf numFmtId="2" fontId="10" fillId="0" borderId="6" xfId="0" applyNumberFormat="1" applyFont="1" applyBorder="1" applyAlignment="1" applyProtection="1">
      <alignment horizontal="center" vertical="center"/>
    </xf>
    <xf numFmtId="1" fontId="10" fillId="0" borderId="14" xfId="0" applyNumberFormat="1" applyFont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vertical="center"/>
      <protection locked="0"/>
    </xf>
    <xf numFmtId="0" fontId="1" fillId="2" borderId="17" xfId="0" applyFont="1" applyFill="1" applyBorder="1" applyAlignment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3" borderId="19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3" borderId="19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0" fontId="6" fillId="3" borderId="20" xfId="0" applyFont="1" applyFill="1" applyBorder="1" applyAlignment="1" applyProtection="1">
      <alignment horizontal="right" vertical="center"/>
      <protection locked="0"/>
    </xf>
    <xf numFmtId="0" fontId="6" fillId="3" borderId="19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4" fontId="10" fillId="0" borderId="4" xfId="0" applyNumberFormat="1" applyFont="1" applyFill="1" applyBorder="1" applyAlignment="1" applyProtection="1">
      <alignment horizontal="center" vertical="center"/>
      <protection locked="0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14" fontId="10" fillId="0" borderId="26" xfId="0" applyNumberFormat="1" applyFont="1" applyFill="1" applyBorder="1" applyAlignment="1" applyProtection="1">
      <alignment horizontal="center" vertical="center"/>
      <protection locked="0"/>
    </xf>
    <xf numFmtId="14" fontId="10" fillId="0" borderId="27" xfId="0" applyNumberFormat="1" applyFont="1" applyFill="1" applyBorder="1" applyAlignment="1" applyProtection="1">
      <alignment horizontal="center" vertical="center"/>
      <protection hidden="1"/>
    </xf>
    <xf numFmtId="4" fontId="10" fillId="0" borderId="8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10" fillId="0" borderId="14" xfId="0" applyNumberFormat="1" applyFont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165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6" xfId="0" applyNumberFormat="1" applyFont="1" applyBorder="1" applyAlignment="1" applyProtection="1">
      <alignment horizontal="center" vertical="center"/>
      <protection hidden="1"/>
    </xf>
    <xf numFmtId="2" fontId="10" fillId="0" borderId="6" xfId="0" applyNumberFormat="1" applyFont="1" applyBorder="1" applyAlignment="1" applyProtection="1">
      <alignment horizontal="center" vertical="center"/>
      <protection hidden="1"/>
    </xf>
    <xf numFmtId="1" fontId="10" fillId="0" borderId="14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/>
    </xf>
    <xf numFmtId="0" fontId="2" fillId="3" borderId="19" xfId="0" applyFont="1" applyFill="1" applyBorder="1" applyProtection="1"/>
    <xf numFmtId="0" fontId="2" fillId="3" borderId="0" xfId="0" applyFont="1" applyFill="1" applyBorder="1" applyProtection="1"/>
    <xf numFmtId="0" fontId="11" fillId="3" borderId="20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left" vertical="center"/>
    </xf>
    <xf numFmtId="0" fontId="4" fillId="3" borderId="20" xfId="0" applyFont="1" applyFill="1" applyBorder="1" applyAlignment="1" applyProtection="1">
      <alignment horizontal="left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14" fontId="10" fillId="0" borderId="26" xfId="0" applyNumberFormat="1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right" vertical="center" wrapText="1"/>
    </xf>
    <xf numFmtId="0" fontId="6" fillId="3" borderId="19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164" fontId="6" fillId="0" borderId="20" xfId="0" applyNumberFormat="1" applyFont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left"/>
    </xf>
    <xf numFmtId="0" fontId="5" fillId="4" borderId="9" xfId="0" applyFont="1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7" fontId="5" fillId="4" borderId="22" xfId="0" applyNumberFormat="1" applyFont="1" applyFill="1" applyBorder="1" applyAlignment="1" applyProtection="1">
      <alignment horizontal="left"/>
    </xf>
    <xf numFmtId="3" fontId="10" fillId="0" borderId="3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3" fontId="10" fillId="0" borderId="8" xfId="0" applyNumberFormat="1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left"/>
    </xf>
    <xf numFmtId="0" fontId="6" fillId="4" borderId="23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vertical="center"/>
    </xf>
    <xf numFmtId="0" fontId="1" fillId="2" borderId="24" xfId="0" applyFont="1" applyFill="1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0" fillId="0" borderId="0" xfId="0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15" xfId="0" applyFont="1" applyFill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7" fillId="3" borderId="16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28"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51705</xdr:colOff>
      <xdr:row>1</xdr:row>
      <xdr:rowOff>53068</xdr:rowOff>
    </xdr:from>
    <xdr:to>
      <xdr:col>2</xdr:col>
      <xdr:colOff>2911929</xdr:colOff>
      <xdr:row>4</xdr:row>
      <xdr:rowOff>353786</xdr:rowOff>
    </xdr:to>
    <xdr:pic>
      <xdr:nvPicPr>
        <xdr:cNvPr id="2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5" y="367393"/>
          <a:ext cx="4784274" cy="144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1</xdr:row>
      <xdr:rowOff>51954</xdr:rowOff>
    </xdr:from>
    <xdr:to>
      <xdr:col>2</xdr:col>
      <xdr:colOff>2912179</xdr:colOff>
      <xdr:row>4</xdr:row>
      <xdr:rowOff>352672</xdr:rowOff>
    </xdr:to>
    <xdr:pic>
      <xdr:nvPicPr>
        <xdr:cNvPr id="3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363681"/>
          <a:ext cx="4782542" cy="144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K45"/>
  <sheetViews>
    <sheetView showGridLines="0" tabSelected="1" zoomScale="70" zoomScaleNormal="70" workbookViewId="0">
      <selection activeCell="L23" sqref="L23"/>
    </sheetView>
  </sheetViews>
  <sheetFormatPr baseColWidth="10" defaultRowHeight="30" customHeight="1" x14ac:dyDescent="0.2"/>
  <cols>
    <col min="1" max="1" width="5.42578125" style="13" customWidth="1"/>
    <col min="2" max="2" width="28.85546875" style="13" customWidth="1"/>
    <col min="3" max="3" width="47.85546875" style="13" customWidth="1"/>
    <col min="4" max="4" width="49.140625" style="13" customWidth="1"/>
    <col min="5" max="5" width="50.42578125" style="13" customWidth="1"/>
    <col min="6" max="7" width="13.28515625" style="13" hidden="1" customWidth="1"/>
    <col min="8" max="8" width="3.42578125" style="13" hidden="1" customWidth="1"/>
    <col min="9" max="9" width="11.5703125" style="13" hidden="1" customWidth="1"/>
    <col min="10" max="16384" width="11.42578125" style="13"/>
  </cols>
  <sheetData>
    <row r="1" spans="2:7" ht="24.75" customHeight="1" x14ac:dyDescent="0.2">
      <c r="B1" s="8"/>
      <c r="C1" s="9"/>
      <c r="D1" s="9"/>
      <c r="E1" s="10"/>
      <c r="F1" s="11"/>
      <c r="G1" s="12"/>
    </row>
    <row r="2" spans="2:7" ht="30" customHeight="1" x14ac:dyDescent="0.2">
      <c r="B2" s="14"/>
      <c r="C2" s="15"/>
      <c r="D2" s="15"/>
      <c r="E2" s="50" t="s">
        <v>38</v>
      </c>
      <c r="F2" s="11"/>
      <c r="G2" s="11"/>
    </row>
    <row r="3" spans="2:7" ht="30" customHeight="1" x14ac:dyDescent="0.2">
      <c r="B3" s="16"/>
      <c r="C3" s="17"/>
      <c r="D3" s="17"/>
      <c r="E3" s="18"/>
    </row>
    <row r="4" spans="2:7" ht="30" customHeight="1" x14ac:dyDescent="0.2">
      <c r="B4" s="16"/>
      <c r="C4" s="17"/>
      <c r="D4" s="17"/>
      <c r="E4" s="18"/>
    </row>
    <row r="5" spans="2:7" ht="30" customHeight="1" x14ac:dyDescent="0.2">
      <c r="B5" s="16"/>
      <c r="C5" s="17"/>
      <c r="D5" s="17"/>
      <c r="E5" s="18"/>
    </row>
    <row r="6" spans="2:7" ht="30" customHeight="1" x14ac:dyDescent="0.2">
      <c r="B6" s="51" t="s">
        <v>0</v>
      </c>
      <c r="C6" s="17"/>
      <c r="D6" s="17"/>
      <c r="E6" s="18"/>
    </row>
    <row r="7" spans="2:7" ht="30" customHeight="1" x14ac:dyDescent="0.2">
      <c r="B7" s="54" t="s">
        <v>33</v>
      </c>
      <c r="C7" s="17"/>
      <c r="D7" s="17"/>
      <c r="E7" s="18"/>
    </row>
    <row r="8" spans="2:7" ht="15.75" customHeight="1" thickBot="1" x14ac:dyDescent="0.25">
      <c r="B8" s="14"/>
      <c r="C8" s="15"/>
      <c r="D8" s="15"/>
      <c r="E8" s="1"/>
    </row>
    <row r="9" spans="2:7" ht="31.5" customHeight="1" x14ac:dyDescent="0.2">
      <c r="B9" s="84" t="s">
        <v>1</v>
      </c>
      <c r="C9" s="85"/>
      <c r="D9" s="85"/>
      <c r="E9" s="3"/>
    </row>
    <row r="10" spans="2:7" ht="31.5" customHeight="1" x14ac:dyDescent="0.2">
      <c r="B10" s="86" t="s">
        <v>32</v>
      </c>
      <c r="C10" s="87"/>
      <c r="D10" s="87"/>
      <c r="E10" s="2"/>
    </row>
    <row r="11" spans="2:7" ht="31.5" customHeight="1" x14ac:dyDescent="0.2">
      <c r="B11" s="86" t="s">
        <v>2</v>
      </c>
      <c r="C11" s="87"/>
      <c r="D11" s="88"/>
      <c r="E11" s="2"/>
    </row>
    <row r="12" spans="2:7" ht="31.5" customHeight="1" thickBot="1" x14ac:dyDescent="0.25">
      <c r="B12" s="92" t="s">
        <v>36</v>
      </c>
      <c r="C12" s="93"/>
      <c r="D12" s="34" t="s">
        <v>37</v>
      </c>
      <c r="E12" s="35" t="str">
        <f>IF(D12="Beginn Düngejahr eingeben","Ende Düngejahr",(DATE(YEAR(D12)+F12,MONTH(D12),DAY(D12))-1))</f>
        <v>Ende Düngejahr</v>
      </c>
      <c r="F12" s="13">
        <v>1</v>
      </c>
    </row>
    <row r="13" spans="2:7" ht="18.75" customHeight="1" thickBot="1" x14ac:dyDescent="0.25">
      <c r="B13" s="14"/>
      <c r="C13" s="15"/>
      <c r="D13" s="15"/>
      <c r="E13" s="19"/>
      <c r="F13" s="20"/>
    </row>
    <row r="14" spans="2:7" ht="30" customHeight="1" x14ac:dyDescent="0.2">
      <c r="B14" s="89" t="s">
        <v>3</v>
      </c>
      <c r="C14" s="90"/>
      <c r="D14" s="90"/>
      <c r="E14" s="91"/>
    </row>
    <row r="15" spans="2:7" ht="30" customHeight="1" x14ac:dyDescent="0.2">
      <c r="B15" s="82" t="s">
        <v>4</v>
      </c>
      <c r="C15" s="83"/>
      <c r="D15" s="83"/>
      <c r="E15" s="36" t="str">
        <f>IFERROR(((320*E17)+(45*E16))/1000,"rot unterlegte Zellen ausfüllen")</f>
        <v>rot unterlegte Zellen ausfüllen</v>
      </c>
    </row>
    <row r="16" spans="2:7" ht="30" customHeight="1" x14ac:dyDescent="0.2">
      <c r="B16" s="100" t="s">
        <v>5</v>
      </c>
      <c r="C16" s="101"/>
      <c r="D16" s="101"/>
      <c r="E16" s="37" t="str">
        <f>IF(E11,((12*(IF(E10="Grünland",150,130)/6.25)*45)-(24*28+21*36))/45,"rot unterlegte Zellen ausfüllen")</f>
        <v>rot unterlegte Zellen ausfüllen</v>
      </c>
    </row>
    <row r="17" spans="2:7" ht="30" customHeight="1" thickBot="1" x14ac:dyDescent="0.25">
      <c r="B17" s="102" t="s">
        <v>6</v>
      </c>
      <c r="C17" s="103"/>
      <c r="D17" s="103"/>
      <c r="E17" s="38" t="str">
        <f>IFERROR((124+(1320*E25)+(1.87*E26)-(6.9*E24)),"rot unterlegte Zellen ausfüllen")</f>
        <v>rot unterlegte Zellen ausfüllen</v>
      </c>
    </row>
    <row r="18" spans="2:7" ht="30" customHeight="1" thickBot="1" x14ac:dyDescent="0.25">
      <c r="B18" s="21"/>
      <c r="C18" s="22"/>
      <c r="D18" s="22"/>
      <c r="E18" s="23"/>
    </row>
    <row r="19" spans="2:7" ht="30" customHeight="1" x14ac:dyDescent="0.2">
      <c r="B19" s="89" t="s">
        <v>35</v>
      </c>
      <c r="C19" s="90"/>
      <c r="D19" s="90"/>
      <c r="E19" s="91"/>
    </row>
    <row r="20" spans="2:7" ht="30" customHeight="1" x14ac:dyDescent="0.2">
      <c r="B20" s="100" t="s">
        <v>7</v>
      </c>
      <c r="C20" s="101"/>
      <c r="D20" s="101"/>
      <c r="E20" s="37" t="str">
        <f>IFERROR(E15*0.85,"rot unterlegte Zellen ausfüllen")</f>
        <v>rot unterlegte Zellen ausfüllen</v>
      </c>
    </row>
    <row r="21" spans="2:7" ht="30" customHeight="1" thickBot="1" x14ac:dyDescent="0.25">
      <c r="B21" s="102" t="s">
        <v>8</v>
      </c>
      <c r="C21" s="103"/>
      <c r="D21" s="103"/>
      <c r="E21" s="38" t="str">
        <f>IFERROR(E15*0.7,"rot unterlegte Zellen ausfüllen")</f>
        <v>rot unterlegte Zellen ausfüllen</v>
      </c>
    </row>
    <row r="22" spans="2:7" ht="19.5" customHeight="1" thickBot="1" x14ac:dyDescent="0.25">
      <c r="B22" s="24"/>
      <c r="C22" s="25"/>
      <c r="D22" s="25"/>
      <c r="E22" s="26"/>
    </row>
    <row r="23" spans="2:7" ht="30" customHeight="1" x14ac:dyDescent="0.2">
      <c r="B23" s="104" t="s">
        <v>9</v>
      </c>
      <c r="C23" s="105"/>
      <c r="D23" s="105"/>
      <c r="E23" s="39" t="str">
        <f>IFERROR(C41/E11,"rot unterlegte Zellen ausfüllen")</f>
        <v>rot unterlegte Zellen ausfüllen</v>
      </c>
    </row>
    <row r="24" spans="2:7" ht="30" customHeight="1" x14ac:dyDescent="0.2">
      <c r="B24" s="100" t="s">
        <v>10</v>
      </c>
      <c r="C24" s="101"/>
      <c r="D24" s="101"/>
      <c r="E24" s="37" t="str">
        <f>IFERROR((C41/E11)/320,"rot unterlegte Zellen ausfüllen")</f>
        <v>rot unterlegte Zellen ausfüllen</v>
      </c>
    </row>
    <row r="25" spans="2:7" ht="30" customHeight="1" x14ac:dyDescent="0.2">
      <c r="B25" s="100" t="s">
        <v>11</v>
      </c>
      <c r="C25" s="101"/>
      <c r="D25" s="101"/>
      <c r="E25" s="40" t="str">
        <f>IFERROR((E41*0.46)/1000,"rot unterlegte Zellen ausfüllen")</f>
        <v>rot unterlegte Zellen ausfüllen</v>
      </c>
    </row>
    <row r="26" spans="2:7" ht="30" customHeight="1" thickBot="1" x14ac:dyDescent="0.25">
      <c r="B26" s="102" t="s">
        <v>12</v>
      </c>
      <c r="C26" s="103"/>
      <c r="D26" s="103"/>
      <c r="E26" s="38" t="str">
        <f>IFERROR(E24*(D41*10/6.3),"rot unterlegte Zellen ausfüllen")</f>
        <v>rot unterlegte Zellen ausfüllen</v>
      </c>
    </row>
    <row r="27" spans="2:7" ht="30" customHeight="1" thickBot="1" x14ac:dyDescent="0.25">
      <c r="B27" s="63"/>
      <c r="C27" s="25"/>
      <c r="D27" s="25"/>
      <c r="E27" s="26"/>
    </row>
    <row r="28" spans="2:7" ht="37.5" customHeight="1" x14ac:dyDescent="0.25">
      <c r="B28" s="66" t="s">
        <v>13</v>
      </c>
      <c r="C28" s="67" t="s">
        <v>27</v>
      </c>
      <c r="D28" s="68" t="s">
        <v>29</v>
      </c>
      <c r="E28" s="69" t="s">
        <v>28</v>
      </c>
    </row>
    <row r="29" spans="2:7" ht="30" customHeight="1" x14ac:dyDescent="0.25">
      <c r="B29" s="70" t="s">
        <v>14</v>
      </c>
      <c r="C29" s="33"/>
      <c r="D29" s="32"/>
      <c r="E29" s="44"/>
      <c r="F29" s="4">
        <f>C29*E29</f>
        <v>0</v>
      </c>
      <c r="G29" s="4">
        <f t="shared" ref="G29:G40" si="0">C29*D29</f>
        <v>0</v>
      </c>
    </row>
    <row r="30" spans="2:7" ht="30" customHeight="1" x14ac:dyDescent="0.25">
      <c r="B30" s="70" t="s">
        <v>15</v>
      </c>
      <c r="C30" s="33"/>
      <c r="D30" s="32"/>
      <c r="E30" s="44"/>
      <c r="F30" s="4">
        <f t="shared" ref="F30:F40" si="1">C30*E30</f>
        <v>0</v>
      </c>
      <c r="G30" s="4">
        <f t="shared" si="0"/>
        <v>0</v>
      </c>
    </row>
    <row r="31" spans="2:7" ht="30" customHeight="1" x14ac:dyDescent="0.25">
      <c r="B31" s="70" t="s">
        <v>16</v>
      </c>
      <c r="C31" s="33"/>
      <c r="D31" s="32"/>
      <c r="E31" s="44"/>
      <c r="F31" s="4">
        <f t="shared" si="1"/>
        <v>0</v>
      </c>
      <c r="G31" s="4">
        <f t="shared" si="0"/>
        <v>0</v>
      </c>
    </row>
    <row r="32" spans="2:7" ht="30" customHeight="1" x14ac:dyDescent="0.25">
      <c r="B32" s="70" t="s">
        <v>17</v>
      </c>
      <c r="C32" s="33"/>
      <c r="D32" s="32"/>
      <c r="E32" s="44"/>
      <c r="F32" s="4">
        <f t="shared" si="1"/>
        <v>0</v>
      </c>
      <c r="G32" s="4">
        <f t="shared" si="0"/>
        <v>0</v>
      </c>
    </row>
    <row r="33" spans="2:11" ht="30" customHeight="1" x14ac:dyDescent="0.25">
      <c r="B33" s="70" t="s">
        <v>18</v>
      </c>
      <c r="C33" s="33"/>
      <c r="D33" s="32"/>
      <c r="E33" s="44"/>
      <c r="F33" s="4">
        <f t="shared" si="1"/>
        <v>0</v>
      </c>
      <c r="G33" s="4">
        <f t="shared" si="0"/>
        <v>0</v>
      </c>
    </row>
    <row r="34" spans="2:11" ht="30" customHeight="1" x14ac:dyDescent="0.25">
      <c r="B34" s="70" t="s">
        <v>19</v>
      </c>
      <c r="C34" s="33"/>
      <c r="D34" s="32"/>
      <c r="E34" s="44"/>
      <c r="F34" s="4">
        <f t="shared" si="1"/>
        <v>0</v>
      </c>
      <c r="G34" s="4">
        <f t="shared" si="0"/>
        <v>0</v>
      </c>
    </row>
    <row r="35" spans="2:11" ht="30" customHeight="1" x14ac:dyDescent="0.25">
      <c r="B35" s="70" t="s">
        <v>20</v>
      </c>
      <c r="C35" s="33"/>
      <c r="D35" s="32"/>
      <c r="E35" s="44"/>
      <c r="F35" s="4">
        <f t="shared" si="1"/>
        <v>0</v>
      </c>
      <c r="G35" s="4">
        <f t="shared" si="0"/>
        <v>0</v>
      </c>
    </row>
    <row r="36" spans="2:11" ht="30" customHeight="1" x14ac:dyDescent="0.25">
      <c r="B36" s="70" t="s">
        <v>21</v>
      </c>
      <c r="C36" s="33"/>
      <c r="D36" s="32"/>
      <c r="E36" s="44"/>
      <c r="F36" s="4">
        <f t="shared" si="1"/>
        <v>0</v>
      </c>
      <c r="G36" s="4">
        <f t="shared" si="0"/>
        <v>0</v>
      </c>
      <c r="K36" s="28"/>
    </row>
    <row r="37" spans="2:11" ht="30" customHeight="1" x14ac:dyDescent="0.25">
      <c r="B37" s="70" t="s">
        <v>22</v>
      </c>
      <c r="C37" s="33"/>
      <c r="D37" s="32"/>
      <c r="E37" s="44"/>
      <c r="F37" s="4">
        <f t="shared" si="1"/>
        <v>0</v>
      </c>
      <c r="G37" s="4">
        <f t="shared" si="0"/>
        <v>0</v>
      </c>
    </row>
    <row r="38" spans="2:11" ht="30" customHeight="1" x14ac:dyDescent="0.25">
      <c r="B38" s="70" t="s">
        <v>23</v>
      </c>
      <c r="C38" s="33"/>
      <c r="D38" s="32"/>
      <c r="E38" s="44"/>
      <c r="F38" s="4">
        <f t="shared" si="1"/>
        <v>0</v>
      </c>
      <c r="G38" s="4">
        <f t="shared" si="0"/>
        <v>0</v>
      </c>
    </row>
    <row r="39" spans="2:11" ht="30" customHeight="1" x14ac:dyDescent="0.25">
      <c r="B39" s="70" t="s">
        <v>24</v>
      </c>
      <c r="C39" s="33"/>
      <c r="D39" s="32"/>
      <c r="E39" s="44"/>
      <c r="F39" s="4">
        <f t="shared" si="1"/>
        <v>0</v>
      </c>
      <c r="G39" s="4">
        <f t="shared" si="0"/>
        <v>0</v>
      </c>
    </row>
    <row r="40" spans="2:11" ht="30" customHeight="1" x14ac:dyDescent="0.25">
      <c r="B40" s="74" t="s">
        <v>25</v>
      </c>
      <c r="C40" s="33"/>
      <c r="D40" s="32"/>
      <c r="E40" s="44"/>
      <c r="F40" s="4">
        <f t="shared" si="1"/>
        <v>0</v>
      </c>
      <c r="G40" s="4">
        <f t="shared" si="0"/>
        <v>0</v>
      </c>
    </row>
    <row r="41" spans="2:11" ht="48.75" customHeight="1" thickBot="1" x14ac:dyDescent="0.25">
      <c r="B41" s="75" t="s">
        <v>26</v>
      </c>
      <c r="C41" s="41" t="str">
        <f>IF(COUNT(C29:C40),SUM(C29:C40),"rot unterlegte Zellen ausfüllen")</f>
        <v>rot unterlegte Zellen ausfüllen</v>
      </c>
      <c r="D41" s="42" t="str">
        <f>IF(G41,G41/C41,"rot unterlegte Zellen ausfüllen")</f>
        <v>rot unterlegte Zellen ausfüllen</v>
      </c>
      <c r="E41" s="43" t="str">
        <f>IF(F41,F41/C41,"rot unterlegte Zellen ausfüllen")</f>
        <v>rot unterlegte Zellen ausfüllen</v>
      </c>
      <c r="F41" s="4">
        <f>SUM(F29:F40)</f>
        <v>0</v>
      </c>
      <c r="G41" s="4">
        <f>SUM(G29:G40)</f>
        <v>0</v>
      </c>
    </row>
    <row r="42" spans="2:11" ht="30" customHeight="1" x14ac:dyDescent="0.2">
      <c r="B42" s="94" t="s">
        <v>34</v>
      </c>
      <c r="C42" s="95"/>
      <c r="D42" s="95"/>
      <c r="E42" s="96"/>
      <c r="F42" s="27"/>
      <c r="G42" s="27"/>
    </row>
    <row r="43" spans="2:11" ht="30" customHeight="1" x14ac:dyDescent="0.2">
      <c r="B43" s="97"/>
      <c r="C43" s="98"/>
      <c r="D43" s="98"/>
      <c r="E43" s="99"/>
      <c r="F43" s="27"/>
      <c r="G43" s="27"/>
    </row>
    <row r="44" spans="2:11" ht="30" customHeight="1" x14ac:dyDescent="0.2">
      <c r="B44" s="97"/>
      <c r="C44" s="98"/>
      <c r="D44" s="98"/>
      <c r="E44" s="99"/>
      <c r="F44" s="27"/>
      <c r="G44" s="27"/>
    </row>
    <row r="45" spans="2:11" ht="24.75" customHeight="1" thickBot="1" x14ac:dyDescent="0.25">
      <c r="B45" s="29"/>
      <c r="C45" s="30"/>
      <c r="D45" s="30"/>
      <c r="E45" s="31"/>
    </row>
  </sheetData>
  <sheetProtection algorithmName="SHA-512" hashValue="Uo2G6JMymV3PHnbeQc+4H73Iq8uQMJGNlJtQv4GbenEpvgMbGsGEkhCAsMy8Wkcu8u9Qp4mV1OT5WgL7SrxL3Q==" saltValue="QwugV8KBhukXqiB8a3NO4Q==" spinCount="100000" sheet="1" objects="1" scenarios="1"/>
  <mergeCells count="16">
    <mergeCell ref="B42:E44"/>
    <mergeCell ref="B24:D24"/>
    <mergeCell ref="B25:D25"/>
    <mergeCell ref="B26:D26"/>
    <mergeCell ref="B16:D16"/>
    <mergeCell ref="B17:D17"/>
    <mergeCell ref="B19:E19"/>
    <mergeCell ref="B20:D20"/>
    <mergeCell ref="B21:D21"/>
    <mergeCell ref="B23:D23"/>
    <mergeCell ref="B15:D15"/>
    <mergeCell ref="B9:D9"/>
    <mergeCell ref="B10:D10"/>
    <mergeCell ref="B11:D11"/>
    <mergeCell ref="B14:E14"/>
    <mergeCell ref="B12:C12"/>
  </mergeCells>
  <conditionalFormatting sqref="C29:C40">
    <cfRule type="expression" dxfId="27" priority="15" stopIfTrue="1">
      <formula>LEN(C29)=0</formula>
    </cfRule>
  </conditionalFormatting>
  <conditionalFormatting sqref="D29:D40">
    <cfRule type="expression" dxfId="26" priority="14" stopIfTrue="1">
      <formula>LEN(D29)=0</formula>
    </cfRule>
  </conditionalFormatting>
  <conditionalFormatting sqref="E10:E11">
    <cfRule type="expression" dxfId="25" priority="17" stopIfTrue="1">
      <formula>LEN(E10)=0</formula>
    </cfRule>
  </conditionalFormatting>
  <conditionalFormatting sqref="E22 E27">
    <cfRule type="cellIs" dxfId="24" priority="16" stopIfTrue="1" operator="equal">
      <formula>"Eingabe erforderlich"</formula>
    </cfRule>
  </conditionalFormatting>
  <conditionalFormatting sqref="E9">
    <cfRule type="expression" dxfId="23" priority="12" stopIfTrue="1">
      <formula>LEN(E9)=0</formula>
    </cfRule>
  </conditionalFormatting>
  <conditionalFormatting sqref="E12">
    <cfRule type="expression" dxfId="22" priority="11" stopIfTrue="1">
      <formula>$E$12="Ende Düngejahr"</formula>
    </cfRule>
  </conditionalFormatting>
  <conditionalFormatting sqref="E15">
    <cfRule type="cellIs" dxfId="21" priority="10" stopIfTrue="1" operator="equal">
      <formula>"Eingabe erforderlich"</formula>
    </cfRule>
  </conditionalFormatting>
  <conditionalFormatting sqref="E16:E17">
    <cfRule type="cellIs" dxfId="20" priority="9" stopIfTrue="1" operator="equal">
      <formula>"Eingabe erforderlich"</formula>
    </cfRule>
  </conditionalFormatting>
  <conditionalFormatting sqref="E20:E21">
    <cfRule type="cellIs" dxfId="19" priority="8" stopIfTrue="1" operator="equal">
      <formula>"Eingabe erforderlich"</formula>
    </cfRule>
  </conditionalFormatting>
  <conditionalFormatting sqref="E23:E26">
    <cfRule type="cellIs" dxfId="18" priority="7" stopIfTrue="1" operator="equal">
      <formula>"Eingabe erforderlich"</formula>
    </cfRule>
  </conditionalFormatting>
  <conditionalFormatting sqref="D41">
    <cfRule type="cellIs" dxfId="17" priority="6" stopIfTrue="1" operator="equal">
      <formula>"Eingabe erforderlich"</formula>
    </cfRule>
  </conditionalFormatting>
  <conditionalFormatting sqref="E41">
    <cfRule type="cellIs" dxfId="16" priority="5" stopIfTrue="1" operator="equal">
      <formula>"Eingabe erforderlich"</formula>
    </cfRule>
  </conditionalFormatting>
  <conditionalFormatting sqref="E29:E40">
    <cfRule type="expression" dxfId="15" priority="4" stopIfTrue="1">
      <formula>LEN(E29)=0</formula>
    </cfRule>
  </conditionalFormatting>
  <conditionalFormatting sqref="D12">
    <cfRule type="expression" dxfId="14" priority="1" stopIfTrue="1">
      <formula>D12="Beginn Düngejahr eingeben"</formula>
    </cfRule>
  </conditionalFormatting>
  <dataValidations xWindow="481" yWindow="533" count="3">
    <dataValidation allowBlank="1" showInputMessage="1" showErrorMessage="1" prompt="Jahresdurchschnitts-bestand an Milchkühen angeben (lt. Alters- und Geschlechtsstatistik HI-Tier" sqref="E11"/>
    <dataValidation type="list" allowBlank="1" showInputMessage="1" showErrorMessage="1" error="Eingabefehler, Sie dürfen nur aus der Liste auswählen!" prompt="&quot;Grünland&quot; wenn mind. 75%  der Jahresgrundfuttermenge aus Gras/Heu/Grassilage besteht, anderenfalls &quot;Ackerfutter&quot; _x000a_" sqref="E10">
      <formula1>"Ackerfutterbau,Grünland"</formula1>
    </dataValidation>
    <dataValidation type="date" allowBlank="1" showInputMessage="1" showErrorMessage="1" error="Das Datum des Düngejahresbeginns bitte in Form TT.MM.JJJJ angeben" prompt="Hier Beginn des Düngejahres eintragen, z.B.: 01.01.2020" sqref="D12">
      <formula1>36526</formula1>
      <formula2>73050</formula2>
    </dataValidation>
  </dataValidations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K45"/>
  <sheetViews>
    <sheetView showGridLines="0" zoomScale="70" zoomScaleNormal="70" workbookViewId="0">
      <selection activeCell="E11" sqref="E11"/>
    </sheetView>
  </sheetViews>
  <sheetFormatPr baseColWidth="10" defaultRowHeight="30" customHeight="1" x14ac:dyDescent="0.2"/>
  <cols>
    <col min="1" max="1" width="5.5703125" style="13" customWidth="1"/>
    <col min="2" max="2" width="28.85546875" style="13" customWidth="1"/>
    <col min="3" max="3" width="47.85546875" style="13" customWidth="1"/>
    <col min="4" max="4" width="49.140625" style="13" customWidth="1"/>
    <col min="5" max="5" width="50.42578125" style="13" customWidth="1"/>
    <col min="6" max="7" width="13.28515625" style="13" hidden="1" customWidth="1"/>
    <col min="8" max="8" width="3.42578125" style="13" hidden="1" customWidth="1"/>
    <col min="9" max="9" width="11.5703125" style="13" hidden="1" customWidth="1"/>
    <col min="10" max="16384" width="11.42578125" style="13"/>
  </cols>
  <sheetData>
    <row r="1" spans="2:7" ht="24.75" customHeight="1" x14ac:dyDescent="0.2">
      <c r="B1" s="45"/>
      <c r="C1" s="46"/>
      <c r="D1" s="46"/>
      <c r="E1" s="47"/>
      <c r="F1" s="11"/>
      <c r="G1" s="12"/>
    </row>
    <row r="2" spans="2:7" ht="30" customHeight="1" x14ac:dyDescent="0.2">
      <c r="B2" s="48"/>
      <c r="C2" s="49"/>
      <c r="D2" s="49"/>
      <c r="E2" s="50" t="s">
        <v>38</v>
      </c>
      <c r="F2" s="11"/>
      <c r="G2" s="11"/>
    </row>
    <row r="3" spans="2:7" ht="30" customHeight="1" x14ac:dyDescent="0.2">
      <c r="B3" s="51"/>
      <c r="C3" s="52"/>
      <c r="D3" s="52"/>
      <c r="E3" s="53"/>
    </row>
    <row r="4" spans="2:7" ht="30" customHeight="1" x14ac:dyDescent="0.2">
      <c r="B4" s="51"/>
      <c r="C4" s="52"/>
      <c r="D4" s="52"/>
      <c r="E4" s="53"/>
    </row>
    <row r="5" spans="2:7" ht="30" customHeight="1" x14ac:dyDescent="0.2">
      <c r="B5" s="51"/>
      <c r="C5" s="52"/>
      <c r="D5" s="52"/>
      <c r="E5" s="53"/>
    </row>
    <row r="6" spans="2:7" ht="30" customHeight="1" x14ac:dyDescent="0.2">
      <c r="B6" s="51" t="s">
        <v>0</v>
      </c>
      <c r="C6" s="52"/>
      <c r="D6" s="52"/>
      <c r="E6" s="53"/>
    </row>
    <row r="7" spans="2:7" ht="30" customHeight="1" x14ac:dyDescent="0.2">
      <c r="B7" s="54" t="s">
        <v>33</v>
      </c>
      <c r="C7" s="52"/>
      <c r="D7" s="52"/>
      <c r="E7" s="53"/>
    </row>
    <row r="8" spans="2:7" ht="15.75" customHeight="1" thickBot="1" x14ac:dyDescent="0.25">
      <c r="B8" s="48"/>
      <c r="C8" s="49"/>
      <c r="D8" s="49"/>
      <c r="E8" s="55"/>
    </row>
    <row r="9" spans="2:7" ht="31.5" customHeight="1" x14ac:dyDescent="0.2">
      <c r="B9" s="84" t="s">
        <v>1</v>
      </c>
      <c r="C9" s="85"/>
      <c r="D9" s="85"/>
      <c r="E9" s="56" t="s">
        <v>31</v>
      </c>
    </row>
    <row r="10" spans="2:7" ht="31.5" customHeight="1" x14ac:dyDescent="0.2">
      <c r="B10" s="86" t="s">
        <v>32</v>
      </c>
      <c r="C10" s="87"/>
      <c r="D10" s="87"/>
      <c r="E10" s="57" t="s">
        <v>30</v>
      </c>
    </row>
    <row r="11" spans="2:7" ht="31.5" customHeight="1" x14ac:dyDescent="0.2">
      <c r="B11" s="86" t="s">
        <v>2</v>
      </c>
      <c r="C11" s="87"/>
      <c r="D11" s="88"/>
      <c r="E11" s="57">
        <v>120</v>
      </c>
    </row>
    <row r="12" spans="2:7" ht="31.5" customHeight="1" thickBot="1" x14ac:dyDescent="0.25">
      <c r="B12" s="92" t="s">
        <v>36</v>
      </c>
      <c r="C12" s="93"/>
      <c r="D12" s="58">
        <v>36526</v>
      </c>
      <c r="E12" s="35">
        <v>36891</v>
      </c>
      <c r="F12" s="13">
        <v>1</v>
      </c>
    </row>
    <row r="13" spans="2:7" ht="18.75" customHeight="1" thickBot="1" x14ac:dyDescent="0.25">
      <c r="B13" s="48"/>
      <c r="C13" s="49"/>
      <c r="D13" s="49"/>
      <c r="E13" s="59"/>
      <c r="F13" s="20"/>
    </row>
    <row r="14" spans="2:7" ht="30" customHeight="1" x14ac:dyDescent="0.2">
      <c r="B14" s="89" t="s">
        <v>3</v>
      </c>
      <c r="C14" s="90"/>
      <c r="D14" s="90"/>
      <c r="E14" s="91"/>
    </row>
    <row r="15" spans="2:7" ht="30" customHeight="1" x14ac:dyDescent="0.2">
      <c r="B15" s="82" t="s">
        <v>4</v>
      </c>
      <c r="C15" s="83"/>
      <c r="D15" s="83"/>
      <c r="E15" s="36">
        <v>122.58190274121195</v>
      </c>
    </row>
    <row r="16" spans="2:7" ht="30" customHeight="1" x14ac:dyDescent="0.2">
      <c r="B16" s="100" t="s">
        <v>5</v>
      </c>
      <c r="C16" s="101"/>
      <c r="D16" s="101"/>
      <c r="E16" s="37">
        <v>217.8666666666667</v>
      </c>
    </row>
    <row r="17" spans="2:7" ht="30" customHeight="1" thickBot="1" x14ac:dyDescent="0.25">
      <c r="B17" s="102" t="s">
        <v>6</v>
      </c>
      <c r="C17" s="103"/>
      <c r="D17" s="103"/>
      <c r="E17" s="38">
        <v>352.43094606628733</v>
      </c>
    </row>
    <row r="18" spans="2:7" ht="30" customHeight="1" thickBot="1" x14ac:dyDescent="0.25">
      <c r="B18" s="60"/>
      <c r="C18" s="61"/>
      <c r="D18" s="61"/>
      <c r="E18" s="62"/>
    </row>
    <row r="19" spans="2:7" ht="30" customHeight="1" x14ac:dyDescent="0.2">
      <c r="B19" s="89" t="s">
        <v>35</v>
      </c>
      <c r="C19" s="90"/>
      <c r="D19" s="90"/>
      <c r="E19" s="91"/>
    </row>
    <row r="20" spans="2:7" ht="30" customHeight="1" x14ac:dyDescent="0.2">
      <c r="B20" s="100" t="s">
        <v>7</v>
      </c>
      <c r="C20" s="101"/>
      <c r="D20" s="101"/>
      <c r="E20" s="37">
        <v>104.19461733003016</v>
      </c>
    </row>
    <row r="21" spans="2:7" ht="30" customHeight="1" thickBot="1" x14ac:dyDescent="0.25">
      <c r="B21" s="102" t="s">
        <v>8</v>
      </c>
      <c r="C21" s="103"/>
      <c r="D21" s="103"/>
      <c r="E21" s="38">
        <v>85.807331918848362</v>
      </c>
    </row>
    <row r="22" spans="2:7" ht="19.5" customHeight="1" thickBot="1" x14ac:dyDescent="0.25">
      <c r="B22" s="63"/>
      <c r="C22" s="64"/>
      <c r="D22" s="64"/>
      <c r="E22" s="65"/>
    </row>
    <row r="23" spans="2:7" ht="30" customHeight="1" x14ac:dyDescent="0.2">
      <c r="B23" s="104" t="s">
        <v>9</v>
      </c>
      <c r="C23" s="105"/>
      <c r="D23" s="105"/>
      <c r="E23" s="39">
        <v>10946.016438356168</v>
      </c>
    </row>
    <row r="24" spans="2:7" ht="30" customHeight="1" x14ac:dyDescent="0.2">
      <c r="B24" s="100" t="s">
        <v>10</v>
      </c>
      <c r="C24" s="101"/>
      <c r="D24" s="101"/>
      <c r="E24" s="37">
        <v>34.206301369863027</v>
      </c>
    </row>
    <row r="25" spans="2:7" ht="30" customHeight="1" x14ac:dyDescent="0.2">
      <c r="B25" s="100" t="s">
        <v>11</v>
      </c>
      <c r="C25" s="101"/>
      <c r="D25" s="101"/>
      <c r="E25" s="40">
        <v>8.3767096825867207E-2</v>
      </c>
    </row>
    <row r="26" spans="2:7" ht="30" customHeight="1" thickBot="1" x14ac:dyDescent="0.25">
      <c r="B26" s="102" t="s">
        <v>12</v>
      </c>
      <c r="C26" s="103"/>
      <c r="D26" s="103"/>
      <c r="E26" s="38">
        <v>189.24163513807349</v>
      </c>
    </row>
    <row r="27" spans="2:7" ht="30" customHeight="1" thickBot="1" x14ac:dyDescent="0.25">
      <c r="B27" s="63"/>
      <c r="C27" s="64"/>
      <c r="D27" s="64"/>
      <c r="E27" s="65"/>
    </row>
    <row r="28" spans="2:7" ht="37.5" customHeight="1" x14ac:dyDescent="0.25">
      <c r="B28" s="66" t="s">
        <v>13</v>
      </c>
      <c r="C28" s="67" t="s">
        <v>27</v>
      </c>
      <c r="D28" s="68" t="s">
        <v>29</v>
      </c>
      <c r="E28" s="69" t="s">
        <v>28</v>
      </c>
    </row>
    <row r="29" spans="2:7" ht="30" customHeight="1" x14ac:dyDescent="0.25">
      <c r="B29" s="70" t="s">
        <v>14</v>
      </c>
      <c r="C29" s="71">
        <v>108603.61643835617</v>
      </c>
      <c r="D29" s="72">
        <v>3.45</v>
      </c>
      <c r="E29" s="73">
        <v>200</v>
      </c>
      <c r="F29" s="4">
        <f>C29*E29</f>
        <v>21720723.287671234</v>
      </c>
      <c r="G29" s="4">
        <f t="shared" ref="G29:G40" si="0">C29*D29</f>
        <v>374682.47671232879</v>
      </c>
    </row>
    <row r="30" spans="2:7" ht="30" customHeight="1" x14ac:dyDescent="0.25">
      <c r="B30" s="70" t="s">
        <v>15</v>
      </c>
      <c r="C30" s="71">
        <v>97209.863013698618</v>
      </c>
      <c r="D30" s="72">
        <v>3.43</v>
      </c>
      <c r="E30" s="73">
        <v>185</v>
      </c>
      <c r="F30" s="4">
        <f t="shared" ref="F30:F40" si="1">C30*E30</f>
        <v>17983824.657534245</v>
      </c>
      <c r="G30" s="4">
        <f t="shared" si="0"/>
        <v>333429.83013698627</v>
      </c>
    </row>
    <row r="31" spans="2:7" ht="30" customHeight="1" x14ac:dyDescent="0.25">
      <c r="B31" s="70" t="s">
        <v>16</v>
      </c>
      <c r="C31" s="71">
        <v>109255.89041095899</v>
      </c>
      <c r="D31" s="72">
        <v>3.5</v>
      </c>
      <c r="E31" s="73">
        <v>175</v>
      </c>
      <c r="F31" s="4">
        <f t="shared" si="1"/>
        <v>19119780.821917824</v>
      </c>
      <c r="G31" s="4">
        <f t="shared" si="0"/>
        <v>382395.61643835646</v>
      </c>
    </row>
    <row r="32" spans="2:7" ht="30" customHeight="1" x14ac:dyDescent="0.25">
      <c r="B32" s="70" t="s">
        <v>17</v>
      </c>
      <c r="C32" s="71">
        <v>107309.589041096</v>
      </c>
      <c r="D32" s="72">
        <v>3.52</v>
      </c>
      <c r="E32" s="73">
        <v>172</v>
      </c>
      <c r="F32" s="4">
        <f t="shared" si="1"/>
        <v>18457249.315068513</v>
      </c>
      <c r="G32" s="4">
        <f t="shared" si="0"/>
        <v>377729.75342465792</v>
      </c>
    </row>
    <row r="33" spans="2:11" ht="30" customHeight="1" x14ac:dyDescent="0.25">
      <c r="B33" s="70" t="s">
        <v>18</v>
      </c>
      <c r="C33" s="71">
        <v>114474.08219178082</v>
      </c>
      <c r="D33" s="72">
        <v>3.53</v>
      </c>
      <c r="E33" s="73">
        <v>181</v>
      </c>
      <c r="F33" s="4">
        <f t="shared" si="1"/>
        <v>20719808.87671233</v>
      </c>
      <c r="G33" s="4">
        <f t="shared" si="0"/>
        <v>404093.51013698627</v>
      </c>
    </row>
    <row r="34" spans="2:11" ht="30" customHeight="1" x14ac:dyDescent="0.25">
      <c r="B34" s="70" t="s">
        <v>19</v>
      </c>
      <c r="C34" s="71">
        <v>113621.91780821916</v>
      </c>
      <c r="D34" s="72">
        <v>3.51</v>
      </c>
      <c r="E34" s="73">
        <v>165</v>
      </c>
      <c r="F34" s="4">
        <f t="shared" si="1"/>
        <v>18747616.438356161</v>
      </c>
      <c r="G34" s="4">
        <f t="shared" si="0"/>
        <v>398812.93150684924</v>
      </c>
    </row>
    <row r="35" spans="2:11" ht="30" customHeight="1" x14ac:dyDescent="0.25">
      <c r="B35" s="70" t="s">
        <v>20</v>
      </c>
      <c r="C35" s="71">
        <v>113821.80821917808</v>
      </c>
      <c r="D35" s="72">
        <v>3.34</v>
      </c>
      <c r="E35" s="73">
        <v>190</v>
      </c>
      <c r="F35" s="4">
        <f t="shared" si="1"/>
        <v>21626143.561643835</v>
      </c>
      <c r="G35" s="4">
        <f t="shared" si="0"/>
        <v>380164.83945205476</v>
      </c>
    </row>
    <row r="36" spans="2:11" ht="30" customHeight="1" x14ac:dyDescent="0.25">
      <c r="B36" s="70" t="s">
        <v>21</v>
      </c>
      <c r="C36" s="71">
        <v>109255.89041095891</v>
      </c>
      <c r="D36" s="72">
        <v>3.52</v>
      </c>
      <c r="E36" s="73">
        <v>185</v>
      </c>
      <c r="F36" s="4">
        <f t="shared" si="1"/>
        <v>20212339.726027399</v>
      </c>
      <c r="G36" s="4">
        <f t="shared" si="0"/>
        <v>384580.73424657533</v>
      </c>
      <c r="K36" s="28"/>
    </row>
    <row r="37" spans="2:11" ht="30" customHeight="1" x14ac:dyDescent="0.25">
      <c r="B37" s="70" t="s">
        <v>22</v>
      </c>
      <c r="C37" s="71">
        <v>104153.42465753424</v>
      </c>
      <c r="D37" s="72">
        <v>3.49</v>
      </c>
      <c r="E37" s="73">
        <v>186</v>
      </c>
      <c r="F37" s="4">
        <f t="shared" si="1"/>
        <v>19372536.98630137</v>
      </c>
      <c r="G37" s="4">
        <f t="shared" si="0"/>
        <v>363495.45205479453</v>
      </c>
    </row>
    <row r="38" spans="2:11" ht="30" customHeight="1" x14ac:dyDescent="0.25">
      <c r="B38" s="70" t="s">
        <v>23</v>
      </c>
      <c r="C38" s="71">
        <v>112191.12328767125</v>
      </c>
      <c r="D38" s="72">
        <v>3.52</v>
      </c>
      <c r="E38" s="73">
        <v>182</v>
      </c>
      <c r="F38" s="4">
        <f t="shared" si="1"/>
        <v>20418784.438356169</v>
      </c>
      <c r="G38" s="4">
        <f t="shared" si="0"/>
        <v>394912.75397260278</v>
      </c>
    </row>
    <row r="39" spans="2:11" ht="30" customHeight="1" x14ac:dyDescent="0.25">
      <c r="B39" s="70" t="s">
        <v>24</v>
      </c>
      <c r="C39" s="71">
        <v>110781.36986301371</v>
      </c>
      <c r="D39" s="72">
        <v>3.49</v>
      </c>
      <c r="E39" s="73">
        <v>180</v>
      </c>
      <c r="F39" s="4">
        <f t="shared" si="1"/>
        <v>19940646.575342469</v>
      </c>
      <c r="G39" s="4">
        <f t="shared" si="0"/>
        <v>386626.98082191788</v>
      </c>
    </row>
    <row r="40" spans="2:11" ht="30" customHeight="1" x14ac:dyDescent="0.25">
      <c r="B40" s="74" t="s">
        <v>25</v>
      </c>
      <c r="C40" s="71">
        <v>112843.39726027397</v>
      </c>
      <c r="D40" s="72">
        <v>3.52</v>
      </c>
      <c r="E40" s="73">
        <v>185</v>
      </c>
      <c r="F40" s="4">
        <f t="shared" si="1"/>
        <v>20876028.493150685</v>
      </c>
      <c r="G40" s="4">
        <f t="shared" si="0"/>
        <v>397208.75835616438</v>
      </c>
    </row>
    <row r="41" spans="2:11" ht="48.75" customHeight="1" thickBot="1" x14ac:dyDescent="0.25">
      <c r="B41" s="75" t="s">
        <v>26</v>
      </c>
      <c r="C41" s="5">
        <f>IF(COUNT(C29:C40),SUM(C29:C40),"rot unterlegte Zellen ausfüllen")</f>
        <v>1313521.9726027402</v>
      </c>
      <c r="D41" s="6">
        <f>IF(G41,G41/C41,"rot unterlegte Zellen ausfüllen")</f>
        <v>3.4853879362129851</v>
      </c>
      <c r="E41" s="7">
        <f>IF(F41,F41/C41,"rot unterlegte Zellen ausfüllen")</f>
        <v>182.10238440405914</v>
      </c>
      <c r="F41" s="4">
        <f>SUM(F29:F40)</f>
        <v>239195483.17808223</v>
      </c>
      <c r="G41" s="4">
        <f>SUM(G29:G40)</f>
        <v>4578133.637260274</v>
      </c>
    </row>
    <row r="42" spans="2:11" ht="30" customHeight="1" x14ac:dyDescent="0.2">
      <c r="B42" s="94" t="s">
        <v>34</v>
      </c>
      <c r="C42" s="95"/>
      <c r="D42" s="95"/>
      <c r="E42" s="96"/>
      <c r="F42" s="27"/>
      <c r="G42" s="27"/>
    </row>
    <row r="43" spans="2:11" ht="30" customHeight="1" x14ac:dyDescent="0.2">
      <c r="B43" s="97"/>
      <c r="C43" s="98"/>
      <c r="D43" s="98"/>
      <c r="E43" s="99"/>
      <c r="F43" s="27"/>
      <c r="G43" s="27"/>
    </row>
    <row r="44" spans="2:11" ht="30" customHeight="1" x14ac:dyDescent="0.2">
      <c r="B44" s="97"/>
      <c r="C44" s="98"/>
      <c r="D44" s="98"/>
      <c r="E44" s="99"/>
      <c r="F44" s="27"/>
      <c r="G44" s="27"/>
    </row>
    <row r="45" spans="2:11" ht="24.75" customHeight="1" thickBot="1" x14ac:dyDescent="0.25">
      <c r="B45" s="76"/>
      <c r="C45" s="77"/>
      <c r="D45" s="77"/>
      <c r="E45" s="78"/>
    </row>
  </sheetData>
  <sheetProtection algorithmName="SHA-512" hashValue="J9afIMJg5rtankLK6ng18ujXBlRVWQWHSs+c+city8tqEqvBMDkTHlDTIITmAFUe9m3BpZN0RNDdt3MnSnodgQ==" saltValue="E4GDYXw/mTfCVYKjHUOkKA==" spinCount="100000" sheet="1" objects="1" scenarios="1"/>
  <mergeCells count="16">
    <mergeCell ref="B24:D24"/>
    <mergeCell ref="B25:D25"/>
    <mergeCell ref="B26:D26"/>
    <mergeCell ref="B42:E44"/>
    <mergeCell ref="B16:D16"/>
    <mergeCell ref="B17:D17"/>
    <mergeCell ref="B19:E19"/>
    <mergeCell ref="B20:D20"/>
    <mergeCell ref="B21:D21"/>
    <mergeCell ref="B23:D23"/>
    <mergeCell ref="B15:D15"/>
    <mergeCell ref="B9:D9"/>
    <mergeCell ref="B10:D10"/>
    <mergeCell ref="B11:D11"/>
    <mergeCell ref="B12:C12"/>
    <mergeCell ref="B14:E14"/>
  </mergeCells>
  <conditionalFormatting sqref="C29:C40">
    <cfRule type="expression" dxfId="13" priority="15" stopIfTrue="1">
      <formula>LEN(C29)=0</formula>
    </cfRule>
  </conditionalFormatting>
  <conditionalFormatting sqref="D29:D40">
    <cfRule type="expression" dxfId="12" priority="14" stopIfTrue="1">
      <formula>LEN(D29)=0</formula>
    </cfRule>
  </conditionalFormatting>
  <conditionalFormatting sqref="E10:E11">
    <cfRule type="expression" dxfId="11" priority="17" stopIfTrue="1">
      <formula>LEN(E10)=0</formula>
    </cfRule>
  </conditionalFormatting>
  <conditionalFormatting sqref="E22 E27">
    <cfRule type="cellIs" dxfId="10" priority="16" stopIfTrue="1" operator="equal">
      <formula>"Eingabe erforderlich"</formula>
    </cfRule>
  </conditionalFormatting>
  <conditionalFormatting sqref="E9">
    <cfRule type="expression" dxfId="9" priority="13" stopIfTrue="1">
      <formula>LEN(E9)=0</formula>
    </cfRule>
  </conditionalFormatting>
  <conditionalFormatting sqref="E12">
    <cfRule type="expression" dxfId="8" priority="12" stopIfTrue="1">
      <formula>$E$12="Ende Düngejahr"</formula>
    </cfRule>
  </conditionalFormatting>
  <conditionalFormatting sqref="E15">
    <cfRule type="cellIs" dxfId="7" priority="11" stopIfTrue="1" operator="equal">
      <formula>"Eingabe erforderlich"</formula>
    </cfRule>
  </conditionalFormatting>
  <conditionalFormatting sqref="E16:E17">
    <cfRule type="cellIs" dxfId="6" priority="10" stopIfTrue="1" operator="equal">
      <formula>"Eingabe erforderlich"</formula>
    </cfRule>
  </conditionalFormatting>
  <conditionalFormatting sqref="E20:E21">
    <cfRule type="cellIs" dxfId="5" priority="9" stopIfTrue="1" operator="equal">
      <formula>"Eingabe erforderlich"</formula>
    </cfRule>
  </conditionalFormatting>
  <conditionalFormatting sqref="E23:E26">
    <cfRule type="cellIs" dxfId="4" priority="8" stopIfTrue="1" operator="equal">
      <formula>"Eingabe erforderlich"</formula>
    </cfRule>
  </conditionalFormatting>
  <conditionalFormatting sqref="E29:E40">
    <cfRule type="expression" dxfId="3" priority="5" stopIfTrue="1">
      <formula>LEN(E29)=0</formula>
    </cfRule>
  </conditionalFormatting>
  <conditionalFormatting sqref="D12">
    <cfRule type="expression" dxfId="2" priority="4" stopIfTrue="1">
      <formula>D12="Beginn Düngejahr eingeben"</formula>
    </cfRule>
  </conditionalFormatting>
  <conditionalFormatting sqref="D41">
    <cfRule type="cellIs" dxfId="1" priority="2" stopIfTrue="1" operator="equal">
      <formula>"Eingabe erforderlich"</formula>
    </cfRule>
  </conditionalFormatting>
  <conditionalFormatting sqref="E41">
    <cfRule type="cellIs" dxfId="0" priority="1" stopIfTrue="1" operator="equal">
      <formula>"Eingabe erforderlich"</formula>
    </cfRule>
  </conditionalFormatting>
  <dataValidations count="3">
    <dataValidation type="date" allowBlank="1" showInputMessage="1" showErrorMessage="1" error="Das Datum des Düngejahresbeginns bitte in Form TT.MM.JJJJ angeben" prompt="Hier Beginn des Düngejahres eintragen, z.B.: 01.01.2020" sqref="D12">
      <formula1>36526</formula1>
      <formula2>73050</formula2>
    </dataValidation>
    <dataValidation type="list" allowBlank="1" showInputMessage="1" showErrorMessage="1" error="Eingabefehler, Sie dürfen nur aus der Liste auswählen!" prompt="&quot;Grünland&quot; wenn mind. 75%  der Jahresgrundfuttermenge aus Gras/Heu/Grassilage besteht, anderenfalls &quot;Ackerfutter&quot; _x000a_" sqref="E10">
      <formula1>"Ackerfutterbau,Grünland"</formula1>
    </dataValidation>
    <dataValidation allowBlank="1" showInputMessage="1" showErrorMessage="1" prompt="Jahresdurchschnitts-bestand an Milchkühen angeben (lt. Alters- und Geschlechtsstatistik HI-Tier" sqref="E11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2"/>
  <sheetViews>
    <sheetView showGridLines="0" zoomScaleNormal="100" workbookViewId="0">
      <selection activeCell="B4" sqref="B4"/>
    </sheetView>
  </sheetViews>
  <sheetFormatPr baseColWidth="10" defaultRowHeight="12.75" x14ac:dyDescent="0.2"/>
  <cols>
    <col min="1" max="1" width="5.5703125" customWidth="1"/>
    <col min="2" max="2" width="105.28515625" customWidth="1"/>
  </cols>
  <sheetData>
    <row r="3" spans="2:2" ht="31.5" customHeight="1" x14ac:dyDescent="0.2">
      <c r="B3" s="80" t="s">
        <v>39</v>
      </c>
    </row>
    <row r="4" spans="2:2" ht="142.5" x14ac:dyDescent="0.2">
      <c r="B4" s="81" t="s">
        <v>40</v>
      </c>
    </row>
    <row r="5" spans="2:2" ht="15" customHeight="1" x14ac:dyDescent="0.2">
      <c r="B5" s="81"/>
    </row>
    <row r="6" spans="2:2" ht="58.5" customHeight="1" x14ac:dyDescent="0.2">
      <c r="B6" s="81" t="s">
        <v>41</v>
      </c>
    </row>
    <row r="7" spans="2:2" ht="15" customHeight="1" x14ac:dyDescent="0.2">
      <c r="B7" s="81"/>
    </row>
    <row r="8" spans="2:2" ht="85.5" x14ac:dyDescent="0.2">
      <c r="B8" s="81" t="s">
        <v>42</v>
      </c>
    </row>
    <row r="9" spans="2:2" ht="15" customHeight="1" x14ac:dyDescent="0.2">
      <c r="B9" s="81"/>
    </row>
    <row r="10" spans="2:2" ht="14.25" x14ac:dyDescent="0.2">
      <c r="B10" s="81" t="s">
        <v>45</v>
      </c>
    </row>
    <row r="11" spans="2:2" ht="14.25" x14ac:dyDescent="0.2">
      <c r="B11" s="81" t="s">
        <v>46</v>
      </c>
    </row>
    <row r="12" spans="2:2" ht="14.25" x14ac:dyDescent="0.2">
      <c r="B12" s="81" t="s">
        <v>47</v>
      </c>
    </row>
    <row r="13" spans="2:2" ht="14.25" x14ac:dyDescent="0.2">
      <c r="B13" s="81" t="s">
        <v>48</v>
      </c>
    </row>
    <row r="14" spans="2:2" ht="14.25" x14ac:dyDescent="0.2">
      <c r="B14" s="81"/>
    </row>
    <row r="15" spans="2:2" ht="14.25" x14ac:dyDescent="0.2">
      <c r="B15" s="81" t="s">
        <v>43</v>
      </c>
    </row>
    <row r="16" spans="2:2" ht="15" customHeight="1" x14ac:dyDescent="0.2">
      <c r="B16" s="81"/>
    </row>
    <row r="17" spans="2:2" ht="57" x14ac:dyDescent="0.2">
      <c r="B17" s="81" t="s">
        <v>44</v>
      </c>
    </row>
    <row r="18" spans="2:2" x14ac:dyDescent="0.2">
      <c r="B18" s="79"/>
    </row>
    <row r="19" spans="2:2" x14ac:dyDescent="0.2">
      <c r="B19" s="79"/>
    </row>
    <row r="20" spans="2:2" x14ac:dyDescent="0.2">
      <c r="B20" s="79"/>
    </row>
    <row r="21" spans="2:2" x14ac:dyDescent="0.2">
      <c r="B21" s="79"/>
    </row>
    <row r="22" spans="2:2" x14ac:dyDescent="0.2">
      <c r="B22" s="79"/>
    </row>
  </sheetData>
  <sheetProtection algorithmName="SHA-512" hashValue="X4E9UC46CAxt3ccyGVZX9/I51KjWbS6wgjj11FADfdwOrNATisD/25JIzEiLSw6PRmJUoaPwEy010m8MAWht5A==" saltValue="4DOUvSAFEyzYb//VrKD3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 Milchharnstoff</vt:lpstr>
      <vt:lpstr>Beispielrechnung</vt:lpstr>
      <vt:lpstr>Erläuterungen</vt:lpstr>
    </vt:vector>
  </TitlesOfParts>
  <Company>Landwirtschaftskammer Schleswig Hostein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Viain Daniel</dc:creator>
  <cp:lastModifiedBy>Viain Daniel</cp:lastModifiedBy>
  <cp:lastPrinted>2022-08-30T11:08:21Z</cp:lastPrinted>
  <dcterms:created xsi:type="dcterms:W3CDTF">2022-08-22T08:39:20Z</dcterms:created>
  <dcterms:modified xsi:type="dcterms:W3CDTF">2022-09-08T12:05:36Z</dcterms:modified>
</cp:coreProperties>
</file>