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6465" tabRatio="906" firstSheet="5" activeTab="7"/>
  </bookViews>
  <sheets>
    <sheet name="Anleitung" sheetId="20" r:id="rId1"/>
    <sheet name="Lagerraumbedarf WiDü" sheetId="2" r:id="rId2"/>
    <sheet name="Lagerraumnachweis WiDü flüssig" sheetId="17" r:id="rId3"/>
    <sheet name="Lagerraumnachweis Silage" sheetId="8" r:id="rId4"/>
    <sheet name="Lagerraumnachweis Festmist" sheetId="15" r:id="rId5"/>
    <sheet name="Lagerraumnachweis Pferdemist" sheetId="13" r:id="rId6"/>
    <sheet name="Reinigungswasseranfall Schwein" sheetId="18" r:id="rId7"/>
    <sheet name="Gesamtnachweis WiDü flüssig" sheetId="7" r:id="rId8"/>
    <sheet name="Fußnoten" sheetId="16" r:id="rId9"/>
    <sheet name="Doku Änderungen 2.0" sheetId="21" r:id="rId10"/>
  </sheets>
  <definedNames>
    <definedName name="_ftn1" localSheetId="0">Anleitung!$B$52</definedName>
    <definedName name="_ftnref1" localSheetId="0">Anleitung!#REF!</definedName>
    <definedName name="_xlnm.Print_Area" localSheetId="3">'Lagerraumnachweis Silage'!$B$6:$M$19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4" i="7" l="1"/>
  <c r="E24" i="7" l="1"/>
  <c r="D24" i="7"/>
  <c r="C24" i="7"/>
  <c r="E23" i="7"/>
  <c r="D23" i="7"/>
  <c r="C23" i="7"/>
  <c r="E22" i="7"/>
  <c r="D22" i="7"/>
  <c r="C22" i="7"/>
  <c r="E16" i="7"/>
  <c r="D16" i="7"/>
  <c r="G19" i="17" l="1"/>
  <c r="I19" i="17"/>
  <c r="J26" i="17"/>
  <c r="J27" i="17"/>
  <c r="I26" i="17"/>
  <c r="I27" i="17"/>
  <c r="J15" i="17"/>
  <c r="J16" i="17"/>
  <c r="J17" i="17"/>
  <c r="I15" i="17"/>
  <c r="I16" i="17"/>
  <c r="I17" i="17"/>
  <c r="G15" i="17"/>
  <c r="G16" i="17"/>
  <c r="I42" i="17"/>
  <c r="K42" i="17" s="1"/>
  <c r="J42" i="17"/>
  <c r="J28" i="17"/>
  <c r="I28" i="17"/>
  <c r="J22" i="17"/>
  <c r="J23" i="17"/>
  <c r="J24" i="17"/>
  <c r="J25" i="17"/>
  <c r="J21" i="17"/>
  <c r="G22" i="15" l="1"/>
  <c r="G23" i="15"/>
  <c r="G24" i="15"/>
  <c r="L14" i="8"/>
  <c r="H9" i="8"/>
  <c r="L9" i="8" s="1"/>
  <c r="H10" i="8"/>
  <c r="L10" i="8" s="1"/>
  <c r="H11" i="8"/>
  <c r="L11" i="8" s="1"/>
  <c r="H12" i="8"/>
  <c r="L12" i="8" s="1"/>
  <c r="H13" i="8"/>
  <c r="L13" i="8" s="1"/>
  <c r="H14" i="8"/>
  <c r="H8" i="8"/>
  <c r="L8" i="8" s="1"/>
  <c r="E15" i="8"/>
  <c r="E16" i="8"/>
  <c r="E17" i="8"/>
  <c r="E18" i="8"/>
  <c r="E9" i="8"/>
  <c r="E10" i="8"/>
  <c r="E11" i="8"/>
  <c r="E12" i="8"/>
  <c r="E13" i="8"/>
  <c r="E14" i="8"/>
  <c r="E8" i="8"/>
  <c r="J18" i="17"/>
  <c r="J19" i="17"/>
  <c r="D15" i="7" l="1"/>
  <c r="E15" i="7"/>
  <c r="C15" i="7"/>
  <c r="I22" i="17"/>
  <c r="I23" i="17"/>
  <c r="I24" i="17"/>
  <c r="I25" i="17"/>
  <c r="J10" i="17"/>
  <c r="J11" i="17"/>
  <c r="J12" i="17"/>
  <c r="J13" i="17"/>
  <c r="I10" i="17"/>
  <c r="I11" i="17"/>
  <c r="I12" i="17"/>
  <c r="I13" i="17"/>
  <c r="I14" i="17"/>
  <c r="I18" i="17"/>
  <c r="D20" i="18" l="1"/>
  <c r="D16" i="18" s="1"/>
  <c r="D15" i="18"/>
  <c r="D14" i="18"/>
  <c r="D13" i="18"/>
  <c r="D12" i="18"/>
  <c r="D11" i="18"/>
  <c r="D10" i="18"/>
  <c r="D9" i="18"/>
  <c r="D17" i="18" l="1"/>
  <c r="K39" i="17" l="1"/>
  <c r="K40" i="17"/>
  <c r="K41" i="17"/>
  <c r="G17" i="17"/>
  <c r="G18" i="17"/>
  <c r="E14" i="7" l="1"/>
  <c r="D14" i="7"/>
  <c r="F10" i="13"/>
  <c r="G12" i="15" l="1"/>
  <c r="G13" i="17" l="1"/>
  <c r="G14" i="17"/>
  <c r="J14" i="17" s="1"/>
  <c r="H71" i="2"/>
  <c r="I18" i="8" l="1"/>
  <c r="I17" i="8"/>
  <c r="I16" i="8"/>
  <c r="I15" i="8"/>
  <c r="I14" i="8"/>
  <c r="I13" i="8"/>
  <c r="I12" i="8"/>
  <c r="I11" i="8"/>
  <c r="I10" i="8"/>
  <c r="I9" i="8"/>
  <c r="I8" i="8"/>
  <c r="H21" i="13" l="1"/>
  <c r="H22" i="13"/>
  <c r="G21" i="13"/>
  <c r="I21" i="13" s="1"/>
  <c r="G22" i="13"/>
  <c r="I22" i="13" s="1"/>
  <c r="H23" i="13"/>
  <c r="G23" i="13"/>
  <c r="I23" i="13" s="1"/>
  <c r="I39" i="17"/>
  <c r="I40" i="17"/>
  <c r="I41" i="17"/>
  <c r="I38" i="17"/>
  <c r="K38" i="17" s="1"/>
  <c r="G10" i="17"/>
  <c r="G11" i="17"/>
  <c r="G12" i="17"/>
  <c r="G9" i="17"/>
  <c r="J9" i="17" s="1"/>
  <c r="C19" i="7" l="1"/>
  <c r="E19" i="7"/>
  <c r="D19" i="7"/>
  <c r="J38" i="17"/>
  <c r="J40" i="17"/>
  <c r="J41" i="17"/>
  <c r="J39" i="17"/>
  <c r="I21" i="17"/>
  <c r="I9" i="17"/>
  <c r="I22" i="15"/>
  <c r="G13" i="15"/>
  <c r="G14" i="15"/>
  <c r="G15" i="15"/>
  <c r="G16" i="15"/>
  <c r="K45" i="17" l="1"/>
  <c r="J32" i="17"/>
  <c r="E32" i="7" l="1"/>
  <c r="D32" i="7"/>
  <c r="C32" i="7"/>
  <c r="J52" i="2"/>
  <c r="J53" i="2"/>
  <c r="B13" i="7"/>
  <c r="E13" i="7" l="1"/>
  <c r="D13" i="7"/>
  <c r="H26" i="13"/>
  <c r="H24" i="15" l="1"/>
  <c r="H23" i="15"/>
  <c r="H22" i="15"/>
  <c r="I24" i="15"/>
  <c r="I23" i="15" l="1"/>
  <c r="H27" i="15"/>
  <c r="E18" i="7" l="1"/>
  <c r="D18" i="7"/>
  <c r="C13" i="7"/>
  <c r="C18" i="7" l="1"/>
  <c r="M14" i="8"/>
  <c r="M18" i="8" l="1"/>
  <c r="M11" i="8" l="1"/>
  <c r="M12" i="8"/>
  <c r="M13" i="8"/>
  <c r="M17" i="8" l="1"/>
  <c r="M15" i="8" l="1"/>
  <c r="M16" i="8"/>
  <c r="M9" i="8" l="1"/>
  <c r="M10" i="8"/>
  <c r="M8" i="8"/>
  <c r="M19" i="8" l="1"/>
  <c r="E21" i="7" l="1"/>
  <c r="E29" i="7" s="1"/>
  <c r="D21" i="7"/>
  <c r="D29" i="7" s="1"/>
  <c r="C21" i="7"/>
  <c r="E27" i="2"/>
  <c r="D27" i="2"/>
  <c r="C27" i="2"/>
  <c r="E25" i="2"/>
  <c r="D25" i="2"/>
  <c r="C25" i="2"/>
  <c r="J27" i="2" l="1"/>
  <c r="I27" i="2"/>
  <c r="H27" i="2"/>
  <c r="H25" i="2"/>
  <c r="I25" i="2"/>
  <c r="J25" i="2"/>
  <c r="J81" i="2" l="1"/>
  <c r="J82" i="2"/>
  <c r="J83" i="2"/>
  <c r="J84" i="2"/>
  <c r="I81" i="2"/>
  <c r="I82" i="2"/>
  <c r="I83" i="2"/>
  <c r="I84" i="2"/>
  <c r="H81" i="2"/>
  <c r="H82" i="2"/>
  <c r="H83" i="2"/>
  <c r="H84" i="2"/>
  <c r="J63" i="2"/>
  <c r="J64" i="2"/>
  <c r="J65" i="2"/>
  <c r="J66" i="2"/>
  <c r="J67" i="2"/>
  <c r="J68" i="2"/>
  <c r="J69" i="2"/>
  <c r="J70" i="2"/>
  <c r="J71" i="2"/>
  <c r="J72" i="2"/>
  <c r="J73" i="2"/>
  <c r="J74" i="2"/>
  <c r="J75" i="2"/>
  <c r="J76" i="2"/>
  <c r="J77" i="2"/>
  <c r="J78" i="2"/>
  <c r="J79" i="2"/>
  <c r="I63" i="2"/>
  <c r="I64" i="2"/>
  <c r="I65" i="2"/>
  <c r="I66" i="2"/>
  <c r="I67" i="2"/>
  <c r="I68" i="2"/>
  <c r="I69" i="2"/>
  <c r="I70" i="2"/>
  <c r="I71" i="2"/>
  <c r="I72" i="2"/>
  <c r="I73" i="2"/>
  <c r="I74" i="2"/>
  <c r="I75" i="2"/>
  <c r="I76" i="2"/>
  <c r="I77" i="2"/>
  <c r="I78" i="2"/>
  <c r="I79" i="2"/>
  <c r="H63" i="2"/>
  <c r="H64" i="2"/>
  <c r="H65" i="2"/>
  <c r="H66" i="2"/>
  <c r="H67" i="2"/>
  <c r="H68" i="2"/>
  <c r="H69" i="2"/>
  <c r="H70" i="2"/>
  <c r="H72" i="2"/>
  <c r="H73" i="2"/>
  <c r="H74" i="2"/>
  <c r="H75" i="2"/>
  <c r="H76" i="2"/>
  <c r="H77" i="2"/>
  <c r="H78" i="2"/>
  <c r="H79" i="2"/>
  <c r="J51" i="2"/>
  <c r="J54" i="2"/>
  <c r="J55" i="2"/>
  <c r="J56" i="2"/>
  <c r="J57" i="2"/>
  <c r="J58" i="2"/>
  <c r="J59" i="2"/>
  <c r="J60" i="2"/>
  <c r="J61" i="2"/>
  <c r="I51" i="2"/>
  <c r="I52" i="2"/>
  <c r="I53" i="2"/>
  <c r="I54" i="2"/>
  <c r="I55" i="2"/>
  <c r="I56" i="2"/>
  <c r="I57" i="2"/>
  <c r="I58" i="2"/>
  <c r="I59" i="2"/>
  <c r="I60" i="2"/>
  <c r="I61" i="2"/>
  <c r="H51" i="2"/>
  <c r="H52" i="2"/>
  <c r="H53" i="2"/>
  <c r="H54" i="2"/>
  <c r="H55" i="2"/>
  <c r="H56" i="2"/>
  <c r="H57" i="2"/>
  <c r="H58" i="2"/>
  <c r="H59" i="2"/>
  <c r="H60" i="2"/>
  <c r="H61" i="2"/>
  <c r="J42" i="2"/>
  <c r="J43" i="2"/>
  <c r="J44" i="2"/>
  <c r="J45" i="2"/>
  <c r="J46" i="2"/>
  <c r="J47" i="2"/>
  <c r="J48" i="2"/>
  <c r="J49" i="2"/>
  <c r="I42" i="2"/>
  <c r="I43" i="2"/>
  <c r="I44" i="2"/>
  <c r="I45" i="2"/>
  <c r="I46" i="2"/>
  <c r="I47" i="2"/>
  <c r="I48" i="2"/>
  <c r="I49" i="2"/>
  <c r="H42" i="2"/>
  <c r="H43" i="2"/>
  <c r="H44" i="2"/>
  <c r="H45" i="2"/>
  <c r="H46" i="2"/>
  <c r="H47" i="2"/>
  <c r="H48" i="2"/>
  <c r="H49" i="2"/>
  <c r="J9" i="2"/>
  <c r="J10" i="2"/>
  <c r="J11" i="2"/>
  <c r="J12" i="2"/>
  <c r="J13" i="2"/>
  <c r="J14" i="2"/>
  <c r="J15" i="2"/>
  <c r="J16" i="2"/>
  <c r="J17" i="2"/>
  <c r="J18" i="2"/>
  <c r="J19" i="2"/>
  <c r="J20" i="2"/>
  <c r="J21" i="2"/>
  <c r="J22" i="2"/>
  <c r="J23" i="2"/>
  <c r="J24" i="2"/>
  <c r="J29" i="2"/>
  <c r="J30" i="2"/>
  <c r="J31" i="2"/>
  <c r="J32" i="2"/>
  <c r="J33" i="2"/>
  <c r="J34" i="2"/>
  <c r="J35" i="2"/>
  <c r="J36" i="2"/>
  <c r="J37" i="2"/>
  <c r="J38" i="2"/>
  <c r="J39" i="2"/>
  <c r="J40" i="2"/>
  <c r="I9" i="2"/>
  <c r="I10" i="2"/>
  <c r="I11" i="2"/>
  <c r="I12" i="2"/>
  <c r="I13" i="2"/>
  <c r="I14" i="2"/>
  <c r="I15" i="2"/>
  <c r="I16" i="2"/>
  <c r="I17" i="2"/>
  <c r="I18" i="2"/>
  <c r="I19" i="2"/>
  <c r="I20" i="2"/>
  <c r="I21" i="2"/>
  <c r="I22" i="2"/>
  <c r="I23" i="2"/>
  <c r="I24" i="2"/>
  <c r="I29" i="2"/>
  <c r="I30" i="2"/>
  <c r="I31" i="2"/>
  <c r="I32" i="2"/>
  <c r="I33" i="2"/>
  <c r="I34" i="2"/>
  <c r="I35" i="2"/>
  <c r="I36" i="2"/>
  <c r="I37" i="2"/>
  <c r="I38" i="2"/>
  <c r="I39" i="2"/>
  <c r="I40" i="2"/>
  <c r="H9" i="2"/>
  <c r="H10" i="2"/>
  <c r="H11" i="2"/>
  <c r="H12" i="2"/>
  <c r="H13" i="2"/>
  <c r="H14" i="2"/>
  <c r="H15" i="2"/>
  <c r="H16" i="2"/>
  <c r="H17" i="2"/>
  <c r="H18" i="2"/>
  <c r="H19" i="2"/>
  <c r="H20" i="2"/>
  <c r="H21" i="2"/>
  <c r="H22" i="2"/>
  <c r="H23" i="2"/>
  <c r="H24" i="2"/>
  <c r="H29" i="2"/>
  <c r="H30" i="2"/>
  <c r="H31" i="2"/>
  <c r="H32" i="2"/>
  <c r="H33" i="2"/>
  <c r="H34" i="2"/>
  <c r="H35" i="2"/>
  <c r="H36" i="2"/>
  <c r="H37" i="2"/>
  <c r="H38" i="2"/>
  <c r="H39" i="2"/>
  <c r="H40" i="2"/>
  <c r="J8" i="2"/>
  <c r="I8" i="2"/>
  <c r="H8" i="2"/>
  <c r="B12" i="15" l="1"/>
  <c r="E12" i="15" s="1"/>
  <c r="B11" i="15"/>
  <c r="A10" i="13"/>
  <c r="E10" i="13" s="1"/>
  <c r="B14" i="15"/>
  <c r="E14" i="15" s="1"/>
  <c r="B15" i="15"/>
  <c r="E15" i="15" s="1"/>
  <c r="B16" i="15"/>
  <c r="E16" i="15" s="1"/>
  <c r="B13" i="15"/>
  <c r="E13" i="15" s="1"/>
  <c r="B10" i="15"/>
  <c r="E10" i="15" s="1"/>
  <c r="G10" i="15" s="1"/>
  <c r="I85" i="2"/>
  <c r="J85" i="2"/>
  <c r="F90" i="2" s="1"/>
  <c r="H85" i="2"/>
  <c r="G11" i="15" l="1"/>
  <c r="E11" i="15"/>
  <c r="F89" i="2"/>
  <c r="H28" i="15" l="1"/>
  <c r="H27" i="13"/>
  <c r="H28" i="13" l="1"/>
  <c r="H29" i="13"/>
  <c r="H30" i="13" s="1"/>
  <c r="H29" i="15"/>
  <c r="H30" i="15"/>
  <c r="H31" i="15" s="1"/>
  <c r="C30" i="7"/>
  <c r="C25" i="7"/>
  <c r="E25" i="7"/>
  <c r="C29" i="7"/>
  <c r="E30" i="7" l="1"/>
  <c r="D30" i="7"/>
  <c r="D31" i="7" s="1"/>
  <c r="E31" i="7"/>
  <c r="C31" i="7"/>
  <c r="C34" i="7" s="1"/>
  <c r="D25" i="7"/>
  <c r="C35" i="7" l="1"/>
  <c r="C33" i="7"/>
  <c r="E35" i="7"/>
  <c r="E33" i="7"/>
  <c r="E34" i="7"/>
  <c r="D35" i="7"/>
  <c r="D33" i="7"/>
  <c r="D34" i="7"/>
</calcChain>
</file>

<file path=xl/sharedStrings.xml><?xml version="1.0" encoding="utf-8"?>
<sst xmlns="http://schemas.openxmlformats.org/spreadsheetml/2006/main" count="589" uniqueCount="440">
  <si>
    <t>Rinder</t>
  </si>
  <si>
    <t>Kälberaufzucht</t>
  </si>
  <si>
    <t>Kälbermast</t>
  </si>
  <si>
    <t>Fresseraufzucht</t>
  </si>
  <si>
    <t>Bullenmast</t>
  </si>
  <si>
    <t>Mutterkuhhaltung</t>
  </si>
  <si>
    <t xml:space="preserve">Weibl. Zuchtkälber </t>
  </si>
  <si>
    <t>Weibl. Jungvieh</t>
  </si>
  <si>
    <t>Zuchtfärsen</t>
  </si>
  <si>
    <t>Milcherzeugung
mittl. bis schw. Rassen (ECM (4% F, 3,4% E., 0,9 Kalb) )</t>
  </si>
  <si>
    <t>Rosa-
Kalbfleischerzeugung</t>
  </si>
  <si>
    <t>Ferkelerzeugung</t>
  </si>
  <si>
    <t>bis 8 kg LM, 25 aufgezogene Ferkel, N-/P-reduziert</t>
  </si>
  <si>
    <t>bis 28 kg LM, 25 aufgezogene Ferkel, N-/P-reduziert</t>
  </si>
  <si>
    <t>bis 6 Monate, Grünlandbetrieb, extensiv</t>
  </si>
  <si>
    <t>0 bis 16 Wochen, 90 kg Zuwachs je Kalb, 3 Durchgänge p.a.</t>
  </si>
  <si>
    <t>bis 6 Monate, Ackerfutterbaubetrieb, Mit Weide</t>
  </si>
  <si>
    <t>bis 6 Monate, Ackerfutterbaubetrieb, Stallhaltung</t>
  </si>
  <si>
    <t>6 bis 12 Monate, Grünlandbetrieb, konventionell</t>
  </si>
  <si>
    <t>bis 6 Monate, Grünlandbetrieb, konventionell</t>
  </si>
  <si>
    <t>6 bis 12 Monate, Grünlandbetrieb, extensiv</t>
  </si>
  <si>
    <t>6 bis 12 Monate, Ackerfutterbaubetrieb, Mit Weide</t>
  </si>
  <si>
    <t>6 bis 12 Monate, Ackerfutterbaubetrieb, Stallhaltung</t>
  </si>
  <si>
    <t>12 bis 24 Monate, Grünlandbetrieb, konventionell</t>
  </si>
  <si>
    <t>12 bis 24 Monate, Grünlandbetrieb, extensiv</t>
  </si>
  <si>
    <t>12 bis 24 Monate, Ackerfutterbau, Mit Weide</t>
  </si>
  <si>
    <t>12 bis 24 Monate, Ackerfutterbau, Stallhaltung</t>
  </si>
  <si>
    <t>älter 24 Monate, Grünlandbetrieb, konventionell</t>
  </si>
  <si>
    <t>älter 24 Monate, Grünlandbetrieb, extensiv</t>
  </si>
  <si>
    <t>älter 24 Monate, Ackerfutterbau, Mit Weide</t>
  </si>
  <si>
    <t>älter 24 Monate, Ackerfutterbau, Stallhaltung</t>
  </si>
  <si>
    <t>Mast von 50 bis 350 kg LM, 1,3 Umtriebe p.a.</t>
  </si>
  <si>
    <t>50 bis 250 kg, MAT</t>
  </si>
  <si>
    <t>50 bis 260 kg, MAT und Kraftfutter</t>
  </si>
  <si>
    <t>80 bis 210 kg LM, 2,7 Umtriebe p.a., Standardfutter</t>
  </si>
  <si>
    <t>80 bis 210 kg LM, 2,7 Umtriebe p.a., N-/P-reduziert</t>
  </si>
  <si>
    <t>bis 675 kg LM (19 Monate), ab Kalb 45 kg LM</t>
  </si>
  <si>
    <t>bis 750 kg LM, ab Kalb 45 kg LM</t>
  </si>
  <si>
    <t>bis 750 kg LM, ab 80 kg LM</t>
  </si>
  <si>
    <t>bis 750 kg LM, ab 210 kg LM</t>
  </si>
  <si>
    <t>6 Monate Säugezeit, 500 kg LM, 0,9 Kalb je Kuh p.A., (200 kg Absetzgewicht)</t>
  </si>
  <si>
    <t>6 Monate Säugezeit, 700 kg LM, 0,9 Kalb je Kuh p.A., (230 kg Absetzgewicht)</t>
  </si>
  <si>
    <t>9 Monate Säugezeit, 700 kg LM, 0,9 Kalb je Kuh p.A., (340 kg Absetzgewicht)</t>
  </si>
  <si>
    <t>Spezialisierte
Ferkelaufzucht</t>
  </si>
  <si>
    <t>Jungsauenhaltung</t>
  </si>
  <si>
    <t>28-115 kg LM, 180 kg Zuw. je Platz p.a. , N-/P-reduziert</t>
  </si>
  <si>
    <t>95-135 kg, 250 kg Zuw. je Platz p.a. , N-/P-reduziert</t>
  </si>
  <si>
    <t>Mastschweine</t>
  </si>
  <si>
    <t>von 28-118 kg LM, 850 g Tageszunahme, N-/P-reduziert</t>
  </si>
  <si>
    <t>Jungeber</t>
  </si>
  <si>
    <t>Eber</t>
  </si>
  <si>
    <t>28-118 kg LM, 850 g Tageszu., 2,7 Durchgänge, N-/P-reduziert</t>
  </si>
  <si>
    <t>60 kg Zuwachs je Platz p.a.</t>
  </si>
  <si>
    <t>Schweine</t>
  </si>
  <si>
    <t>Reitpferde</t>
  </si>
  <si>
    <t>500- 600 kg LM, Stallhaltung</t>
  </si>
  <si>
    <t>500- 600 kg LM,Stall-Weidehaltung</t>
  </si>
  <si>
    <t>Reitponys</t>
  </si>
  <si>
    <t>300 kg LM, leichte Arbeit,Stall-Weidehaltung</t>
  </si>
  <si>
    <t>300 kg LM, leichte Arbeit, Stallhaltung</t>
  </si>
  <si>
    <t>Zuchtstuten</t>
  </si>
  <si>
    <t>Aufzuchtpferde</t>
  </si>
  <si>
    <t>Großpferde 600 kg LM, Stall-/Weide, 0,5 Fohlen p.a.</t>
  </si>
  <si>
    <t>Pony 350 kg LM, Stall-/Weidehaltung, 0,5 Fohlen p.a.</t>
  </si>
  <si>
    <t>Großpferd, 365 kg Zuw., Stall-/Weide, 6. - 36.Monat</t>
  </si>
  <si>
    <t>Pony, 150 kg Zuw., Stall-/Weide, 6. - 36.Monat</t>
  </si>
  <si>
    <t>Junghennenaufzucht</t>
  </si>
  <si>
    <t>Legehennenhaltung</t>
  </si>
  <si>
    <t>3,5 kg Zuwachs, Standardfutter</t>
  </si>
  <si>
    <t>17,6 kg Eimasse/Tier, Standardfutter</t>
  </si>
  <si>
    <t>Hähnchenmast
(ohne Vorgriff)</t>
  </si>
  <si>
    <t>Putenmast
(Hähne)</t>
  </si>
  <si>
    <t>Putenmast
(Hennen)</t>
  </si>
  <si>
    <t>Putenmast</t>
  </si>
  <si>
    <t>Putenaufzucht</t>
  </si>
  <si>
    <t>bis 5 Wochen, 20 % Hähne, 50 % Hennen, Standardfutter</t>
  </si>
  <si>
    <t>Pekingenten</t>
  </si>
  <si>
    <t>Flugenten</t>
  </si>
  <si>
    <t>Gänsemast</t>
  </si>
  <si>
    <t>Schnellmast, 5 kg Zuwachs7Tier</t>
  </si>
  <si>
    <t>Mittelmast, 6,8 kg Zuwachs/Tier</t>
  </si>
  <si>
    <t>Spät-/Weidemast, 7,8 kg Zuwachs/Tier</t>
  </si>
  <si>
    <t>Geflügel</t>
  </si>
  <si>
    <t>Pferde, Schafe, Ziegen</t>
  </si>
  <si>
    <t>1,5 Lämmer/Schaf, 40 kg Zuw. je Lamm, konventionell</t>
  </si>
  <si>
    <t>1,1 Lämmer/Schaf, 40 kg Zuwachs je Lamm, extensiv</t>
  </si>
  <si>
    <t>Milchziegen</t>
  </si>
  <si>
    <t>Mutterschafe
mit Nachzucht</t>
  </si>
  <si>
    <t>800 kg Milch, 1,5 Lämmer/Ziege, 16 kg Zuwachs/Lamm</t>
  </si>
  <si>
    <t>Kaninchenaufzucht</t>
  </si>
  <si>
    <t>Kaninchenmast</t>
  </si>
  <si>
    <t>52 aufgez. Jungtiere/Häsin p.a., Aufz. bis 0,6 kg LM</t>
  </si>
  <si>
    <t>52 aufgez. Jungtiere/Häsin p.a., Aufz. bis 3 kg LM</t>
  </si>
  <si>
    <t>0,6 bis 3 kg LM, 14 kg Zuwachs /Platz</t>
  </si>
  <si>
    <t>Damtiere</t>
  </si>
  <si>
    <t>Fleischerzeugung, 45 kg Zuw. je Einheit (1 Alttier mit 0,85 Kalb)</t>
  </si>
  <si>
    <t>m³</t>
  </si>
  <si>
    <t>Pekingenten, 19,5 kg Zuw./Platz p.a., 6,5 Durchgänge (3,0 kg Zuw. je Tier)</t>
  </si>
  <si>
    <t>Flugenten, 15,4kg Zuw./Platz p.a., 4 Durchg., 2,7kg weibl., 5kg männl.(1:1)</t>
  </si>
  <si>
    <t>Anlage 2. Ermittlung des Lagerraumbedarfs für flüssige Wirtschaftsdünger tierischer Herkunft</t>
  </si>
  <si>
    <t>Tierbestand</t>
  </si>
  <si>
    <t>Plätze/Tiere</t>
  </si>
  <si>
    <t>auf</t>
  </si>
  <si>
    <t>Gülle</t>
  </si>
  <si>
    <t>Festmist</t>
  </si>
  <si>
    <t>t-Anfall
gesamt
Festmist</t>
  </si>
  <si>
    <t>Lagerraumbedarf</t>
  </si>
  <si>
    <t>Flüssige Wirtschaftsdünger</t>
  </si>
  <si>
    <t>t</t>
  </si>
  <si>
    <t>Höhe</t>
  </si>
  <si>
    <t>Breite</t>
  </si>
  <si>
    <t>Länge</t>
  </si>
  <si>
    <t>Durchm.</t>
  </si>
  <si>
    <t>Güllekeller</t>
  </si>
  <si>
    <t>gepachteter Lagerraum</t>
  </si>
  <si>
    <t>+</t>
  </si>
  <si>
    <t>verpachteter Lagerraum</t>
  </si>
  <si>
    <t>-</t>
  </si>
  <si>
    <t>(6 Monate)</t>
  </si>
  <si>
    <t>Eventuelle Wirtschaftsdüngeraufnahme berücksichtigen,
sofern diese auch auf dem Betrieb zwischengelagert werden.</t>
  </si>
  <si>
    <t>ab 8 bzw. 15 kg LM, 500 g Tageszunahme, N-/P-reduziert</t>
  </si>
  <si>
    <t>Betriebsindividuelle Milchleistung (Bitte in nachfolgende Zeile eintragen):</t>
  </si>
  <si>
    <t>über 39 Tage, 2,6 kg Zuw./Tier, Standardfutter</t>
  </si>
  <si>
    <t>34 bis 38 Tage, 2,3 kg Zuw./Tier, Standardfutter</t>
  </si>
  <si>
    <t>30 bis 33 Tage, 1,85 kg Zuw./Tier, Standardfutter</t>
  </si>
  <si>
    <t>über 29 Tage, 1,55 kg Zuw./Tier, Standardfutter</t>
  </si>
  <si>
    <t>22,1 kg Zuw., 21 Wo. Mast (56,4 kg Futter/Tier), Standardfutter</t>
  </si>
  <si>
    <t>10,9 kg Zuw., 16 Wo. Mast (26,7 kg Futter/Tier), Standardfutter</t>
  </si>
  <si>
    <t>Hähne ab der 6. Woche, Standardfutter</t>
  </si>
  <si>
    <t>Hennen ab der 6. Woche, Standardfutter</t>
  </si>
  <si>
    <t>gemischtgeschlechtlich, Standardfutter</t>
  </si>
  <si>
    <t>grünes Feld: Wert wird automatisch berechnet</t>
  </si>
  <si>
    <t>Volumen [m³] in 6 Monaten</t>
  </si>
  <si>
    <t>Fläche [m²]</t>
  </si>
  <si>
    <t>Gär- bzw. Silagesickersaft aus Silagelageranlagen</t>
  </si>
  <si>
    <t>Sonstiges</t>
  </si>
  <si>
    <t>Gesamtlagerkapazität</t>
  </si>
  <si>
    <t>=</t>
  </si>
  <si>
    <t>hoch (&gt;11 kg Stroh/Pferd u. Tag)</t>
  </si>
  <si>
    <t>mittel (6-8 kg Stroh/Pferd  u. Tag)</t>
  </si>
  <si>
    <t>niedrig (3-4 kg Stroh/Pferd  u. Tag)</t>
  </si>
  <si>
    <t>Dichte [t/m³]</t>
  </si>
  <si>
    <t>ohne Einstreu</t>
  </si>
  <si>
    <t>Monate</t>
  </si>
  <si>
    <t>Summe</t>
  </si>
  <si>
    <t>verunreinigtes Niederschlagswasser, 
das dem Gülle-/Jauchelager zugeleitet wird</t>
  </si>
  <si>
    <t>m³-Anfall
pro Platz
für 6 Monate
Gülle</t>
  </si>
  <si>
    <t>Art des Anfalls / vorhandene Lagerung</t>
  </si>
  <si>
    <t>gelbes Feld: Wert eingeben</t>
  </si>
  <si>
    <t>m³-Anfall
pro Platz
für 6 Monate
Jauche</t>
  </si>
  <si>
    <t>t-Anfall
pro Platz
für 6 Monate
Festmist</t>
  </si>
  <si>
    <r>
      <rPr>
        <b/>
        <sz val="11"/>
        <color theme="1"/>
        <rFont val="Calibri"/>
        <family val="2"/>
        <scheme val="minor"/>
      </rPr>
      <t>grünes Feld: Wert wird automatisch berechne</t>
    </r>
    <r>
      <rPr>
        <sz val="11"/>
        <color theme="1"/>
        <rFont val="Calibri"/>
        <family val="2"/>
        <scheme val="minor"/>
      </rPr>
      <t>t</t>
    </r>
  </si>
  <si>
    <t>…</t>
  </si>
  <si>
    <t>Sonstiges (Fahrspur o.ä.)</t>
  </si>
  <si>
    <t>Abfluss- beiwert</t>
  </si>
  <si>
    <t>Freibord</t>
  </si>
  <si>
    <t>gepachteter Lagerraum (Teil eines Behälters)</t>
  </si>
  <si>
    <t>Abfüllplatz 1</t>
  </si>
  <si>
    <t>Abfüllplatz 2</t>
  </si>
  <si>
    <t>Abfüllplatz 3</t>
  </si>
  <si>
    <t>Güllebehälter</t>
  </si>
  <si>
    <t>Freibord [m]</t>
  </si>
  <si>
    <t>offene Behälter</t>
  </si>
  <si>
    <t>offenes Erdbecken</t>
  </si>
  <si>
    <t>Kriterien</t>
  </si>
  <si>
    <t xml:space="preserve">Sickersaftbehälter </t>
  </si>
  <si>
    <t>Jauchebehälter</t>
  </si>
  <si>
    <t>Bezeichnung der im Betrieb vorhandenen Lagerbehälter</t>
  </si>
  <si>
    <t>Breite oben</t>
  </si>
  <si>
    <t>Länge  oben</t>
  </si>
  <si>
    <t>Breite unten</t>
  </si>
  <si>
    <t>Länge  unten</t>
  </si>
  <si>
    <t xml:space="preserve">Mistplatte </t>
  </si>
  <si>
    <t>t/Monat</t>
  </si>
  <si>
    <t>Tierart</t>
  </si>
  <si>
    <t>Legehennen</t>
  </si>
  <si>
    <t>Schafe</t>
  </si>
  <si>
    <t>Hähnchen und Puten</t>
  </si>
  <si>
    <t>flüssige Abgänge des Betriebes, die
dem Gülle-/Jauchelager zugeleitet werden</t>
  </si>
  <si>
    <t>geschlossener Behälter, Güllekeller</t>
  </si>
  <si>
    <t>gereinigt oder nicht in Betrieb</t>
  </si>
  <si>
    <t>Silagelager geöffnet und/oder Silage wird verladen</t>
  </si>
  <si>
    <t>Silagelager (inkl. Abfüllplatz)</t>
  </si>
  <si>
    <t>[t/m³]</t>
  </si>
  <si>
    <t>[m]</t>
  </si>
  <si>
    <t>[m³]</t>
  </si>
  <si>
    <t>[m²]</t>
  </si>
  <si>
    <t>Brutto- volumen     [m³]</t>
  </si>
  <si>
    <t>Netto- volumen            [m³]</t>
  </si>
  <si>
    <t>Reicht die Lagerkapazität aus?</t>
  </si>
  <si>
    <t>0% der Fläche sind anzusetzen, wenn a) das Silagelager vollständig mit Silofolie abgedeckt ist und das Niederschlagswasser (NSCHw) von der Silofolie und der -fläche durch technische Einrichtungen zuverlässig getrennt von Silagesickersaft gemäß wasserrechtlicher Erlaubnis abgeleitet wird.                                                                                                     b) das Silagelager vollständig geleert und gereinigt ist und das NSCHw von der Silofläche gemäß wasserrechtlicher Erlaubnis abgeleitet bzw. ggf. behandelt wird.</t>
  </si>
  <si>
    <t>50% der Silofläche sind anzusetzen, wenn das Silagelager innerhalb von 6 Monaten pro Jahr geleert wird und das NSCHw von der Silofolie und der -fläche durch technische Einrichtungen zuverlässig getrennt von Silagesickersaft gemäß wasserrechtlicher Erlaubnis abgeleitet bzw. ggf. behandelt wird.</t>
  </si>
  <si>
    <t>anrechenbare Fläche:</t>
  </si>
  <si>
    <r>
      <t>anrechenb</t>
    </r>
    <r>
      <rPr>
        <b/>
        <sz val="10"/>
        <color theme="1"/>
        <rFont val="Arial"/>
        <family val="2"/>
      </rPr>
      <t>are Fläche</t>
    </r>
  </si>
  <si>
    <t>Jauche- und Sickersaft aus nicht abgedeckten Festmistlagern, das dem Gülle-/Jauchelager zugeleitet wird</t>
  </si>
  <si>
    <r>
      <t>100% der Silofläche sind anzusetzen, wenn NSCHw von der Silofolie und der -fläche</t>
    </r>
    <r>
      <rPr>
        <b/>
        <sz val="10"/>
        <rFont val="Arial"/>
        <family val="2"/>
      </rPr>
      <t xml:space="preserve"> nicht </t>
    </r>
    <r>
      <rPr>
        <sz val="10"/>
        <rFont val="Arial"/>
        <family val="2"/>
      </rPr>
      <t>durch technische Einrichtungen zuverlässig getrennt von Silagesickersaft abgeleitet wird. Dann ist das verunreinigte NSCHw kontinuierlich einem Sammelbehälter (z.B. Güllebehälter oder Erdbecken) zuzuleiten.</t>
    </r>
  </si>
  <si>
    <t>Fahrsiloanlage</t>
  </si>
  <si>
    <t>Silokammer 1</t>
  </si>
  <si>
    <t>Silokammer 2</t>
  </si>
  <si>
    <t>Silokammer 3</t>
  </si>
  <si>
    <t>Silokammer 4</t>
  </si>
  <si>
    <t>Silokammer 5</t>
  </si>
  <si>
    <t>Silokammer 6</t>
  </si>
  <si>
    <t>Fläche [m²] / Anzahl laktierender Milchkühe</t>
  </si>
  <si>
    <t>Anfall Melkstandswasser</t>
  </si>
  <si>
    <t>Berechnung des vorhandenen Silagelagerraums zur Ermittlung des anfallenden Silagesickersafts bzw. des verunreinigten Niederschlagswassers (NSCHw)</t>
  </si>
  <si>
    <t>Ermittlung des vorhandenen Lagerraums für flüssige Wirtschaftsdünger (Jauche, Gülle und Gär- bzw. Silagesickersaft)</t>
  </si>
  <si>
    <t>1)</t>
  </si>
  <si>
    <t xml:space="preserve">Kurzinformation Raumgewicht und Rauminhalt von Wirtschaftsdüngerarten, Wissenschaftliche Dienste, Deutscher Bundestag, 2017 </t>
  </si>
  <si>
    <t>2)</t>
  </si>
  <si>
    <t>3)</t>
  </si>
  <si>
    <t>(2 Monate)</t>
  </si>
  <si>
    <t>Bezeichnung der im Betrieb vorhandenen Lagerstätten</t>
  </si>
  <si>
    <t>Lagerdauer: 2 Monate nach § 12 (4) DüV (Empfehlung: 6 Monate)</t>
  </si>
  <si>
    <t>[Monate]</t>
  </si>
  <si>
    <t>Lagerdauer 2 Mon. nach § 12 (4) DüV (Empfehlung: 6 Monate)</t>
  </si>
  <si>
    <t>[t/Monat]</t>
  </si>
  <si>
    <t>Festmist- anfall</t>
  </si>
  <si>
    <t xml:space="preserve"> [m]</t>
  </si>
  <si>
    <t xml:space="preserve">Fläche         </t>
  </si>
  <si>
    <t xml:space="preserve">Länge       </t>
  </si>
  <si>
    <t xml:space="preserve">Breite      </t>
  </si>
  <si>
    <t>Ermittlung des Lagerraumbedarfs für feste Wirtschaftsdünger:</t>
  </si>
  <si>
    <t>Wenn "NEIN", fehlender Lagerraum in [m³]</t>
  </si>
  <si>
    <t>Reicht der Lagerraum [m³] aus?</t>
  </si>
  <si>
    <t>4)</t>
  </si>
  <si>
    <t>Kontrollbericht über die Vor-Ort-Kontrollen zu Cross-Compliance nach Titel VI Kapitel II der VO (EU) Nr. 1306/2013 bezüglich der Grundanforderungen an die Betriebsführung (GAB) Nr. 1 des Anhangs II der VO (EU) Nr. 1306/2013</t>
  </si>
  <si>
    <t>Gegenüberstellung Lagerraumbedarf / nachgewiesener Lagerraum:</t>
  </si>
  <si>
    <t>nicht abpumpbarer Rest</t>
  </si>
  <si>
    <t>unter Berücksichtigung des Anfalls von Jauche / verunreinigten Niederschlagswassers (NSCHw) auf dem nicht abgedeckten Festmistlager</t>
  </si>
  <si>
    <t xml:space="preserve">nachgewiesener Lagerraum (Behälter) für flüssige Wirtschaftsdünger:                                                                                                                             </t>
  </si>
  <si>
    <t xml:space="preserve">nachgewiesener Lagerraum (Erdbecken) für flüssige Wirtschaftsdünger:                                                                                                            </t>
  </si>
  <si>
    <t>Vorhandener Lagerraum (Behälter) für flüssige Wirtschaftsdünger (Jauche, Gülle und Gär- bzw. Silagesickersaft)</t>
  </si>
  <si>
    <t>Vorhandener Lagerraum (Erdbecken) für flüssige Wirtschaftsdünger (Jauche, Gülle und Gär- bzw. Silagesickersaft)</t>
  </si>
  <si>
    <t xml:space="preserve">Länge      </t>
  </si>
  <si>
    <t xml:space="preserve">Breite       </t>
  </si>
  <si>
    <t xml:space="preserve">  [m]</t>
  </si>
  <si>
    <t xml:space="preserve">Silagelager- fäche      </t>
  </si>
  <si>
    <t xml:space="preserve">  [m²] </t>
  </si>
  <si>
    <t xml:space="preserve">Lagerhöhe </t>
  </si>
  <si>
    <t xml:space="preserve">Silage- lager- raum      </t>
  </si>
  <si>
    <t xml:space="preserve"> [m³]</t>
  </si>
  <si>
    <t xml:space="preserve"> [%]</t>
  </si>
  <si>
    <t>[-]</t>
  </si>
  <si>
    <t xml:space="preserve">   [m³]</t>
  </si>
  <si>
    <t xml:space="preserve">Anfall Gär- bzw. Silage-sickersaft   </t>
  </si>
  <si>
    <t xml:space="preserve">Anfall verunreinigtes NSCHw       </t>
  </si>
  <si>
    <t xml:space="preserve">  [m³]</t>
  </si>
  <si>
    <t>Erforderliche Lagerfläche</t>
  </si>
  <si>
    <t>Erforderliche Lagerfläche Pferdemist</t>
  </si>
  <si>
    <t xml:space="preserve">Festmistanfall Pferde               </t>
  </si>
  <si>
    <t>Tabelle "Lagerraumnachweis Festmist" ausfüllen</t>
  </si>
  <si>
    <t>Tabelle "Lagerraumnachweis Pferdemist" ausfüllen</t>
  </si>
  <si>
    <t>Tabelle "Lagerraumnachweis Silage" ausfüllen</t>
  </si>
  <si>
    <t>Lagerraumbedarf für o.g. Flüssigkeiten</t>
  </si>
  <si>
    <t xml:space="preserve">Lagerraumbedarf für flüssige Wirtschaftsdünger tierischer Herkunft </t>
  </si>
  <si>
    <t>5)</t>
  </si>
  <si>
    <t>unter Berücksichtigung des Anfalls von Jauche / verunreinigten Niederschlagswassers (NSCHw) auf dem nicht abgedeckten Pferdemistlager</t>
  </si>
  <si>
    <t>nachgewiesener Lagerraum</t>
  </si>
  <si>
    <t>Stapelhöhe</t>
  </si>
  <si>
    <r>
      <rPr>
        <sz val="11"/>
        <color theme="1"/>
        <rFont val="Arial"/>
        <family val="2"/>
      </rPr>
      <t xml:space="preserve">Wenn "NEIN", </t>
    </r>
    <r>
      <rPr>
        <sz val="11"/>
        <rFont val="Arial"/>
        <family val="2"/>
      </rPr>
      <t>fehlender Lagerraum in [m³]</t>
    </r>
  </si>
  <si>
    <r>
      <t>Lagerraumbedarf für Sperrfrist</t>
    </r>
    <r>
      <rPr>
        <b/>
        <sz val="12"/>
        <color theme="1"/>
        <rFont val="Arial"/>
        <family val="2"/>
      </rPr>
      <t>:</t>
    </r>
  </si>
  <si>
    <t>Behälter</t>
  </si>
  <si>
    <t>abgedeckt</t>
  </si>
  <si>
    <t>nicht abgedeckt</t>
  </si>
  <si>
    <t>Erdbecken</t>
  </si>
  <si>
    <t>Mistplatte</t>
  </si>
  <si>
    <t>überdacht</t>
  </si>
  <si>
    <t>nicht überdacht</t>
  </si>
  <si>
    <t xml:space="preserve">Ermittlung des erforderlichen Lagerraums für flüssigen Wirtschaftsdünger unter Berücksichtigung der zugeleiteten </t>
  </si>
  <si>
    <t>Nach Fußnote 2, Anlage 9 DüV, ist bei mittlerer Stroheinstreumenge (6 bis 8 kg/GV und Tag) der angegebene Jaucheanfall zu halbieren, bei hoher Stroheinstreumenge (&gt; 11 kg/GV und Tag) fällt keine Jauche an. Die Praxis zeigt, dass auf der Mistplatte bei Niederschlagswasserzutritt Jauche bzw. Sickerwasser durch "Ausbluten" und Vermischung mit Niederschlagswasser anfallen können. Diese Flüssigkeiten müssen nach Anlage 7 Nr. 4.2 der Verordnung über Anlagen zum Umgang mit wassergefährdenden Stoffen (AwSV) vollständig aufgefangen werden. Sofern sie dem Güllebehälter zugeleitet werden, sind sie also bei der Berechnung der Lagerkapazität der Güllebehälter zu berücksichtigen, und zwar mit einem Lagerraumbedarf für 6 Monate, weil es sich um flüssigen Wirtschaftsdünger handelt.</t>
  </si>
  <si>
    <r>
      <t xml:space="preserve">nicht abpumpbarer Rest </t>
    </r>
    <r>
      <rPr>
        <b/>
        <vertAlign val="superscript"/>
        <sz val="10"/>
        <color theme="1"/>
        <rFont val="Arial"/>
        <family val="2"/>
      </rPr>
      <t>6)</t>
    </r>
  </si>
  <si>
    <t>6)</t>
  </si>
  <si>
    <t>Pferde</t>
  </si>
  <si>
    <t>Festmistlager (inklusive Pferdemistlager)</t>
  </si>
  <si>
    <t>Festmistlager ausschließlich für Pferde</t>
  </si>
  <si>
    <r>
      <t xml:space="preserve">Ermittlung des Lagerraums für feste Wirtschaftdünger von Pferden. </t>
    </r>
    <r>
      <rPr>
        <b/>
        <sz val="12"/>
        <color rgb="FFFF0000"/>
        <rFont val="Arial"/>
        <family val="2"/>
      </rPr>
      <t>Anzuwenden für Betriebe, die ausschließlich Pferde halten.</t>
    </r>
  </si>
  <si>
    <r>
      <t xml:space="preserve">Ermittlung des Lagerraums für feste Wirtschaftdünger. </t>
    </r>
    <r>
      <rPr>
        <b/>
        <sz val="12"/>
        <color rgb="FFFF0000"/>
        <rFont val="Arial"/>
        <family val="2"/>
      </rPr>
      <t>Anzuwenden für Betriebe mit den Tierarten aus Tabelle "Lagerraumbedarf WiDü", inklusive Pferde.</t>
    </r>
  </si>
  <si>
    <t>Milcherzeugung            leichte Rassen</t>
  </si>
  <si>
    <t>https://www.schleswig-holstein.de/DE/Fachinhalte/H/hydrologie_niederschlag/Downloads/karteNiederschlag.html</t>
  </si>
  <si>
    <t>7)</t>
  </si>
  <si>
    <t>Die einzutragenden Tierzahlen müssen zwingend den Tierkategorien nach Anlage 9 DüV entsprechen. Die Daten können über Hi-Tier unter Bestandsregister (Form: nur Statistik für Dünge-VO, Faktor: Durchschnitt) abgerufen werden.</t>
  </si>
  <si>
    <t>8)</t>
  </si>
  <si>
    <t>9)</t>
  </si>
  <si>
    <r>
      <rPr>
        <sz val="10"/>
        <color theme="1"/>
        <rFont val="Arial"/>
        <family val="2"/>
      </rPr>
      <t>In der Regel ist der nicht abpumpbare Rest der Güllebehälter mit 0,2 m anzugeben. Sofern bei speziellen Behälterkonstruktionen nachweislich kein oder weniger abpumpbarer Rest anfallen, Anklicken auf den Auswahlbutton (Pfeil) 0 bzw. 0,1 m angeben.</t>
    </r>
    <r>
      <rPr>
        <sz val="11"/>
        <color theme="1"/>
        <rFont val="Calibri"/>
        <family val="2"/>
        <scheme val="minor"/>
      </rPr>
      <t xml:space="preserve"> </t>
    </r>
  </si>
  <si>
    <t>sonstige Flächen</t>
  </si>
  <si>
    <t>Abfüllplatz Festmistlager</t>
  </si>
  <si>
    <t>Abfüllplatz Lagerbehälter</t>
  </si>
  <si>
    <t>10)</t>
  </si>
  <si>
    <t>3) Silagefläche mit getrennten Silokammern; Folienwasser wird durch bautechnische Konstruktion zuverlässig seitlich versickert; Kein Silo befindet sich im Zeitraum Sept. - Feb. im Anschnitt: Eintrag für Silokammer 1, 2 und 3 jeweils 0%. Alternativ: Die drei Silokammern sind vollständig geleert und gereinigt, auch dann kann 0% für die Silokammern 1, 2 und 3 eingetragen werden.</t>
  </si>
  <si>
    <t>1) Silagelagerfläche ohne Trennung der anfallenden Flüssigkeiten; zwei von drei Silos auf der Fläche befinden sich im Zeitraum Sept. - Feb. im Anschnitt: Eintrag für Silokammer 1, 2 und 3 jeweils 100%.</t>
  </si>
  <si>
    <t>2) Silagefläche mit getrennten Silokammern; Folienwasser wird durch bautechnische Konstruktion zuverlässig seitlich versickert; Zwei von drei Silos befinden sich im Zeitraum Sept. - Feb. im Anschnitt: Eintrag für Silokammer 1 und 2 jeweils 50%, für Silokammer 3 wegen der vollständigen Abdeckung mit Silofolie 0%.</t>
  </si>
  <si>
    <t>Ermittung des Reinigungswasseranfalls in der Schweinehaltung</t>
  </si>
  <si>
    <t>l/m²</t>
  </si>
  <si>
    <t>Art der Stallung</t>
  </si>
  <si>
    <t>m²</t>
  </si>
  <si>
    <t>Anzahl der Reinigungs-vorgänge            [in 6 Monaten]</t>
  </si>
  <si>
    <t>Reinigungs- wasseranfall [m³]</t>
  </si>
  <si>
    <t>Eingliederungsstallungen/Quarantäne</t>
  </si>
  <si>
    <t>Deckzentren</t>
  </si>
  <si>
    <t>Wartestallungen</t>
  </si>
  <si>
    <t>Abferkelabteil</t>
  </si>
  <si>
    <t>Ferkelaufzuchtabteil</t>
  </si>
  <si>
    <t>Maststallabteil</t>
  </si>
  <si>
    <t>Haupt-und Zentralgänge</t>
  </si>
  <si>
    <t>täglicher sonstiger Wasserverbrauch</t>
  </si>
  <si>
    <t>täglich</t>
  </si>
  <si>
    <t>Volumen- strom [l/min]</t>
  </si>
  <si>
    <t>Verbrauch [min/Tag]</t>
  </si>
  <si>
    <t>Wasseranfall [m³/Tag]</t>
  </si>
  <si>
    <t>Anzahl der Reinigungsvorgänge in 6 Monaten</t>
  </si>
  <si>
    <t>Wasserfluss [l/min]</t>
  </si>
  <si>
    <t>14-tägig</t>
  </si>
  <si>
    <t>sonstiger Wasserverbrauch</t>
  </si>
  <si>
    <t>Tabelle "Reinigungswasseranfall Schwein" ausfüllen</t>
  </si>
  <si>
    <t xml:space="preserve">Reinigungswasseranfall in der Schweinehaltung </t>
  </si>
  <si>
    <r>
      <t>Wasserverbrauch</t>
    </r>
    <r>
      <rPr>
        <b/>
        <vertAlign val="superscript"/>
        <sz val="10"/>
        <color theme="1"/>
        <rFont val="Arial"/>
        <family val="2"/>
      </rPr>
      <t>11)</t>
    </r>
    <r>
      <rPr>
        <b/>
        <sz val="10"/>
        <color theme="1"/>
        <rFont val="Arial"/>
        <family val="2"/>
      </rPr>
      <t xml:space="preserve">: </t>
    </r>
  </si>
  <si>
    <t>11)</t>
  </si>
  <si>
    <t>Fußnote</t>
  </si>
  <si>
    <t>Lagerraumnachweis Festmist (I20) bzw. Lagerraumnachweis Pferdemist (I20)</t>
  </si>
  <si>
    <t>Gesamtnachweis WiDü flüssig (A9) bzw. Lagerraumnachweis Silage (I6)</t>
  </si>
  <si>
    <t>Lagerraumnachweis Festmist (A27/28/31) bzw. Lagerraumnachweis Pferdemist (A26/27/30) bzw. Gesamtnachweis WiDü flüssig (A31/32/35)</t>
  </si>
  <si>
    <t>Lagerraumnachweis WiDü flüssig (H7/31)</t>
  </si>
  <si>
    <t>Brutto-volumen      [m³]</t>
  </si>
  <si>
    <t>Lagerraumbedarf WiDü (B2)</t>
  </si>
  <si>
    <t>Reinigungswasseranfall Schwein (A6)</t>
  </si>
  <si>
    <t>Lagerraumnachweis Festmist (F19) bzw. Lagerraumnachweis Pferdemist (F20)</t>
  </si>
  <si>
    <t>Lagerraumnachweis WiDü flüssig (J7)</t>
  </si>
  <si>
    <t>Fundort der Fussnote: Tabellenblatt (Zelle)</t>
  </si>
  <si>
    <t>Flüssigkeiten (Melkstandswasser, Gär- bzw. Silagesickersaft, Jauche- bzw. verunreinigtes Niederschlagswasser von Abfüllplätzen und nicht abgedeckten Festmistlagern)</t>
  </si>
  <si>
    <t>Sollte bei Anlagen zur Lagerung von Festmist die seitliche Einfassung lediglich eine geringe Höhe aufweisen (z.B. bei Gestaltung der Einfassung als Aufkantung) und Festmist in der Mitte der Bodenplatte höher als die seitliche Einfassung gelagert werden, ist anstelle der Höhe der Seitenwand zwei Drittel der maximalen Stapelhöhe einzutragen. Zu beachten ist, dass die Stapelhöhe des Mists (am Rand) die Höhe der seitlichen Begrenzungen nicht überschreiten darf (Nr. 6.4 (5) Technische Regel wassergefährdender Stoffe (TRwS) Arbeitsblatt DWA-A 792 Jauche-, Gülle- und Silagesickersaftanlagen (JGS-Anlagen).</t>
  </si>
  <si>
    <r>
      <t>§ 12 (2) Satz 4 DüV „</t>
    </r>
    <r>
      <rPr>
        <i/>
        <sz val="10"/>
        <color theme="1"/>
        <rFont val="Arial"/>
        <family val="2"/>
      </rPr>
      <t>Bei der Berechnung des Fassungsvermögens können Zeiten, in denen die in Anlage 9 Tabelle 1 genannten Nutztiere im Zeitraum vom 1. Oktober bis 1. April des Folgejahres nicht im Stall stehen, durch entsprechende Abschläge berücksichtigt werden."</t>
    </r>
    <r>
      <rPr>
        <sz val="10"/>
        <color theme="1"/>
        <rFont val="Arial"/>
        <family val="2"/>
      </rPr>
      <t xml:space="preserve"> wird wie folgt gehandhabt: Da es sich um eine „kann“-Bestimmung handelt, die sich in der Praxis kaum kontrollieren lässt, sind diese „zusätzlichen“ Weidetage beim landwirtschaftlichen Betrieb als Sicherheitszuschlag zur Lagerkapazität anzusehen. Sofern die extensive Tierhaltung mit ganzjähriger Weidehaltung in Einzelfällen als weiterer Zweig auf landwirtschaftlichen Betrieben vertreten ist, wird dies gesondert betrachtet bzw. ausgewiesen; dies fällt nicht in den Anwendungsbereich dieser Berechnungstabelle. </t>
    </r>
  </si>
  <si>
    <t>Erfahrungswert der Landwirtschaftskammer Schleswig-Holstein zum Wasserverbrauch bei der Reinigung von Flächen der Schweinehaltung: 40 l/m² (Orientierungswert). Sofern ein niedrigerer Wert angesetzt werden soll, ist dies zu begründen.</t>
  </si>
  <si>
    <r>
      <t>Tierartengruppen gemäß Anlage 9 Düngeverordnung (DüV)</t>
    </r>
    <r>
      <rPr>
        <b/>
        <vertAlign val="superscript"/>
        <sz val="14"/>
        <rFont val="Arial"/>
        <family val="2"/>
      </rPr>
      <t>1)2)</t>
    </r>
  </si>
  <si>
    <r>
      <t>Netto- volumen</t>
    </r>
    <r>
      <rPr>
        <b/>
        <vertAlign val="superscript"/>
        <sz val="10"/>
        <rFont val="Arial"/>
        <family val="2"/>
      </rPr>
      <t xml:space="preserve">4) </t>
    </r>
    <r>
      <rPr>
        <b/>
        <sz val="10"/>
        <rFont val="Arial"/>
        <family val="2"/>
      </rPr>
      <t xml:space="preserve">           [m³]</t>
    </r>
  </si>
  <si>
    <r>
      <t>nicht abpumpbarer Rest</t>
    </r>
    <r>
      <rPr>
        <b/>
        <vertAlign val="superscript"/>
        <sz val="10"/>
        <color theme="1"/>
        <rFont val="Arial"/>
        <family val="2"/>
      </rPr>
      <t>3)</t>
    </r>
  </si>
  <si>
    <r>
      <t>regionale Niederschlagsmenge</t>
    </r>
    <r>
      <rPr>
        <b/>
        <vertAlign val="superscript"/>
        <sz val="11"/>
        <color theme="1"/>
        <rFont val="Calibri"/>
        <family val="2"/>
        <scheme val="minor"/>
      </rPr>
      <t>5)</t>
    </r>
  </si>
  <si>
    <r>
      <t>anrechenbare Silagelagerfläche/        Abfüllfläche (durchschnittlicher Befüllgrad)</t>
    </r>
    <r>
      <rPr>
        <b/>
        <vertAlign val="superscript"/>
        <sz val="11"/>
        <color theme="1"/>
        <rFont val="Calibri"/>
        <family val="2"/>
        <scheme val="minor"/>
      </rPr>
      <t xml:space="preserve">6)  </t>
    </r>
    <r>
      <rPr>
        <b/>
        <sz val="11"/>
        <color theme="1"/>
        <rFont val="Calibri"/>
        <family val="2"/>
        <scheme val="minor"/>
      </rPr>
      <t xml:space="preserve">              </t>
    </r>
  </si>
  <si>
    <r>
      <t xml:space="preserve">Anfall verunreinigtes NSCHw Abfüllplatz / Rangierfläche im Zeitraum Sept. - Feb.  Beispiele s. Fußnote </t>
    </r>
    <r>
      <rPr>
        <b/>
        <vertAlign val="superscript"/>
        <sz val="10"/>
        <rFont val="Arial"/>
        <family val="2"/>
      </rPr>
      <t>6)</t>
    </r>
  </si>
  <si>
    <r>
      <t>Anfall verunreinigtes NSCHw Silagelager im Zeitraum Sept.- Feb.                                      Beispiele s. Fußnote</t>
    </r>
    <r>
      <rPr>
        <b/>
        <vertAlign val="superscript"/>
        <sz val="10"/>
        <rFont val="Arial"/>
        <family val="2"/>
      </rPr>
      <t>6)</t>
    </r>
  </si>
  <si>
    <r>
      <t xml:space="preserve">Beispiel für die Eintragung der anrechenbaren </t>
    </r>
    <r>
      <rPr>
        <b/>
        <sz val="10"/>
        <color theme="1"/>
        <rFont val="Arial"/>
        <family val="2"/>
      </rPr>
      <t>Abfüllfläche</t>
    </r>
    <r>
      <rPr>
        <sz val="10"/>
        <color theme="1"/>
        <rFont val="Arial"/>
        <family val="2"/>
      </rPr>
      <t xml:space="preserve"> (durchschnittlicher Befüllgrad) in [%] in Tabellenblatt "Lagerraumnachweis Silage" (Spalte J): </t>
    </r>
  </si>
  <si>
    <r>
      <t xml:space="preserve">Beispiele für die Eintragung der anrechenbaren </t>
    </r>
    <r>
      <rPr>
        <b/>
        <sz val="10"/>
        <color theme="1"/>
        <rFont val="Arial"/>
        <family val="2"/>
      </rPr>
      <t>Silagelagerfläche</t>
    </r>
    <r>
      <rPr>
        <sz val="10"/>
        <color theme="1"/>
        <rFont val="Arial"/>
        <family val="2"/>
      </rPr>
      <t xml:space="preserve"> (durchschnittlicher Befüllgrad) in [%] in Tabellenblatt "Lagerraumnachweis Silage" (Spalte J): </t>
    </r>
  </si>
  <si>
    <t>Lagerraumnachweis Silage (J6), (C22), (C29)</t>
  </si>
  <si>
    <r>
      <t>Dichte Festmist</t>
    </r>
    <r>
      <rPr>
        <b/>
        <vertAlign val="superscript"/>
        <sz val="10"/>
        <color theme="1"/>
        <rFont val="Arial"/>
        <family val="2"/>
      </rPr>
      <t>7)</t>
    </r>
    <r>
      <rPr>
        <b/>
        <sz val="10"/>
        <color theme="1"/>
        <rFont val="Arial"/>
        <family val="2"/>
      </rPr>
      <t xml:space="preserve"> </t>
    </r>
  </si>
  <si>
    <r>
      <t>Einstreumenge</t>
    </r>
    <r>
      <rPr>
        <b/>
        <vertAlign val="superscript"/>
        <sz val="10"/>
        <rFont val="Arial"/>
        <family val="2"/>
      </rPr>
      <t>7)</t>
    </r>
  </si>
  <si>
    <r>
      <t>Höhe der Seitenwände</t>
    </r>
    <r>
      <rPr>
        <b/>
        <vertAlign val="superscript"/>
        <sz val="10"/>
        <color theme="1"/>
        <rFont val="Arial"/>
        <family val="2"/>
      </rPr>
      <t>8)</t>
    </r>
    <r>
      <rPr>
        <b/>
        <vertAlign val="superscript"/>
        <sz val="10"/>
        <color theme="1"/>
        <rFont val="Calibri"/>
        <family val="2"/>
        <scheme val="minor"/>
      </rPr>
      <t xml:space="preserve">     </t>
    </r>
    <r>
      <rPr>
        <b/>
        <sz val="10"/>
        <color theme="1"/>
        <rFont val="Arial"/>
        <family val="2"/>
      </rPr>
      <t xml:space="preserve">       </t>
    </r>
  </si>
  <si>
    <r>
      <t xml:space="preserve">Anfall Jauche-/verunr. NSCHw Festmistlager für </t>
    </r>
    <r>
      <rPr>
        <b/>
        <sz val="10"/>
        <rFont val="Arial"/>
        <family val="2"/>
      </rPr>
      <t xml:space="preserve">6 </t>
    </r>
    <r>
      <rPr>
        <b/>
        <sz val="10"/>
        <color theme="1"/>
        <rFont val="Arial"/>
        <family val="2"/>
      </rPr>
      <t>Monate</t>
    </r>
    <r>
      <rPr>
        <b/>
        <vertAlign val="superscript"/>
        <sz val="10"/>
        <color theme="1"/>
        <rFont val="Arial"/>
        <family val="2"/>
      </rPr>
      <t>9</t>
    </r>
    <r>
      <rPr>
        <b/>
        <vertAlign val="superscript"/>
        <sz val="11"/>
        <rFont val="Calibri"/>
        <family val="2"/>
        <scheme val="minor"/>
      </rPr>
      <t xml:space="preserve">) </t>
    </r>
    <r>
      <rPr>
        <b/>
        <sz val="11"/>
        <rFont val="Calibri"/>
        <family val="2"/>
        <scheme val="minor"/>
      </rPr>
      <t xml:space="preserve">          </t>
    </r>
  </si>
  <si>
    <r>
      <t>nachgewiesener Lagerraum [m³] für feste Wirtschaftsdünger insgesamt (Übertrag in Prüfbericht unter 4.1.2.)</t>
    </r>
    <r>
      <rPr>
        <b/>
        <vertAlign val="superscript"/>
        <sz val="11"/>
        <rFont val="Arial"/>
        <family val="2"/>
      </rPr>
      <t xml:space="preserve"> 10)</t>
    </r>
  </si>
  <si>
    <r>
      <t xml:space="preserve">Lagerraumbedarf (Übertrag in Prüfbericht unter 4.1.1.) </t>
    </r>
    <r>
      <rPr>
        <b/>
        <vertAlign val="superscript"/>
        <sz val="11"/>
        <rFont val="Arial"/>
        <family val="2"/>
      </rPr>
      <t>10)</t>
    </r>
  </si>
  <si>
    <r>
      <t xml:space="preserve">Wenn "NEIN", fehlender Lagerraum in % </t>
    </r>
    <r>
      <rPr>
        <b/>
        <sz val="11"/>
        <rFont val="Arial"/>
        <family val="2"/>
      </rPr>
      <t xml:space="preserve"> (Übertrag in Prüfbericht unter 4.1.3)</t>
    </r>
    <r>
      <rPr>
        <b/>
        <vertAlign val="superscript"/>
        <sz val="11"/>
        <rFont val="Arial"/>
        <family val="2"/>
      </rPr>
      <t>10)</t>
    </r>
  </si>
  <si>
    <r>
      <t>Anfall Jauche-/verunr. NSCHw Festmistlager für 6 Monate</t>
    </r>
    <r>
      <rPr>
        <b/>
        <vertAlign val="superscript"/>
        <sz val="10"/>
        <color theme="1"/>
        <rFont val="Arial"/>
        <family val="2"/>
      </rPr>
      <t xml:space="preserve">9) </t>
    </r>
    <r>
      <rPr>
        <b/>
        <vertAlign val="superscript"/>
        <sz val="11"/>
        <rFont val="Calibri"/>
        <family val="2"/>
        <scheme val="minor"/>
      </rPr>
      <t xml:space="preserve">   </t>
    </r>
    <r>
      <rPr>
        <b/>
        <sz val="11"/>
        <rFont val="Calibri"/>
        <family val="2"/>
        <scheme val="minor"/>
      </rPr>
      <t xml:space="preserve">       </t>
    </r>
  </si>
  <si>
    <r>
      <t>nachgewiesener Lagerraum [m³] für feste Wirtschaftsdünger (Pferde) insgesamt (Übertrag in Prüfbericht unter 4.1.2.)</t>
    </r>
    <r>
      <rPr>
        <b/>
        <vertAlign val="superscript"/>
        <sz val="11"/>
        <rFont val="Arial"/>
        <family val="2"/>
      </rPr>
      <t>10)</t>
    </r>
  </si>
  <si>
    <r>
      <t>Lagerraumbedarf [m³] (Übertrag in Prüfbericht unter 4.1.1.)</t>
    </r>
    <r>
      <rPr>
        <b/>
        <vertAlign val="superscript"/>
        <sz val="11"/>
        <rFont val="Arial"/>
        <family val="2"/>
      </rPr>
      <t xml:space="preserve">10) </t>
    </r>
  </si>
  <si>
    <r>
      <t>Höhe der Seitenwände</t>
    </r>
    <r>
      <rPr>
        <b/>
        <vertAlign val="superscript"/>
        <sz val="10"/>
        <color theme="1"/>
        <rFont val="Arial"/>
        <family val="2"/>
      </rPr>
      <t>8)</t>
    </r>
    <r>
      <rPr>
        <b/>
        <vertAlign val="superscript"/>
        <sz val="10"/>
        <color theme="1"/>
        <rFont val="Calibri"/>
        <family val="2"/>
        <scheme val="minor"/>
      </rPr>
      <t xml:space="preserve">    </t>
    </r>
    <r>
      <rPr>
        <b/>
        <sz val="10"/>
        <color theme="1"/>
        <rFont val="Arial"/>
        <family val="2"/>
      </rPr>
      <t xml:space="preserve">         </t>
    </r>
  </si>
  <si>
    <r>
      <t>Wenn "NEIN", fehlender Lagerraum in %  (Übertrag in Prüfbericht unter 4.1.3)</t>
    </r>
    <r>
      <rPr>
        <b/>
        <vertAlign val="superscript"/>
        <sz val="11"/>
        <color theme="1"/>
        <rFont val="Arial"/>
        <family val="2"/>
      </rPr>
      <t>10)</t>
    </r>
  </si>
  <si>
    <r>
      <t>Dichte Festmist</t>
    </r>
    <r>
      <rPr>
        <b/>
        <vertAlign val="superscript"/>
        <sz val="10"/>
        <color theme="1"/>
        <rFont val="Arial"/>
        <family val="2"/>
      </rPr>
      <t>7)</t>
    </r>
  </si>
  <si>
    <t xml:space="preserve">Grundsätzlich sind 100% für die Abfüllfläche vor dem Silo einzutragen, bei dem sich im Zeitraum Sept. - Feb. mindestens eine Silokammer im Anschnitt befindet. Ist bautechnisch sichergestellt, dass die Abfüllflächen vor den einzelnen Silokammern separat entwässert werden können, kann für die Silokammer, die sich im Zeitraum Sept. - Feb. nicht im Anschnitt befindet und vollständig gereinigt ist, 0% eingetragen werden. </t>
  </si>
  <si>
    <t>Berechnet wird hier das nutzbare Volumen des Behälters (Nettovolumen), indem vom Bruttovolumen des Behälters das Freibord, der nicht abpumpbare Rest und die Niederschlagswassermenge (s. Fußnote 5), die auf die Behälteroberfläche fällt, unter Berücksichtigung der Verdunstungsrate von 20%, abgezogen wird. Sofern der Behälter abgedeckt ist und dies im Auswahlbutton angeklickt wurde, wird die Niederschlagswassermenge nicht berücksichtigt.</t>
  </si>
  <si>
    <t>blaues Feld: Auswahlbutton anklicken</t>
  </si>
  <si>
    <t>Stapel- höhe</t>
  </si>
  <si>
    <t>Lagerraum- bedarf</t>
  </si>
  <si>
    <r>
      <t>Lagerraumbedarf flüssige Wirtschaftsdünger (Übertrag in Prüfbericht unter 4.2.1.)</t>
    </r>
    <r>
      <rPr>
        <b/>
        <vertAlign val="superscript"/>
        <sz val="10"/>
        <rFont val="Arial"/>
        <family val="2"/>
      </rPr>
      <t>10)</t>
    </r>
  </si>
  <si>
    <r>
      <t>nachgewiesener Lagerraum für flüssige Wirtschaftsdünger (Übertrag in Prüfbericht unter 4.2.2.)</t>
    </r>
    <r>
      <rPr>
        <b/>
        <vertAlign val="superscript"/>
        <sz val="10"/>
        <rFont val="Arial"/>
        <family val="2"/>
      </rPr>
      <t>10)</t>
    </r>
  </si>
  <si>
    <r>
      <t>Wenn "NEIN", fehlender Lagerraum in % (Übertrag in Prüfbericht unter 4.2.3)</t>
    </r>
    <r>
      <rPr>
        <b/>
        <vertAlign val="superscript"/>
        <sz val="10"/>
        <rFont val="Arial"/>
        <family val="2"/>
      </rPr>
      <t>10)</t>
    </r>
  </si>
  <si>
    <r>
      <t>geplanter Lagerraum (Nettovolumen)</t>
    </r>
    <r>
      <rPr>
        <vertAlign val="superscript"/>
        <sz val="10"/>
        <rFont val="Arial"/>
        <family val="2"/>
      </rPr>
      <t>3)</t>
    </r>
  </si>
  <si>
    <r>
      <t>m</t>
    </r>
    <r>
      <rPr>
        <b/>
        <vertAlign val="superscript"/>
        <sz val="10"/>
        <rFont val="Arial"/>
        <family val="2"/>
      </rPr>
      <t>3</t>
    </r>
    <r>
      <rPr>
        <b/>
        <sz val="10"/>
        <rFont val="Arial"/>
        <family val="2"/>
      </rPr>
      <t>-Anfall
gesamt
Gülle</t>
    </r>
  </si>
  <si>
    <r>
      <t>m</t>
    </r>
    <r>
      <rPr>
        <b/>
        <vertAlign val="superscript"/>
        <sz val="10"/>
        <rFont val="Arial"/>
        <family val="2"/>
      </rPr>
      <t>3</t>
    </r>
    <r>
      <rPr>
        <b/>
        <sz val="10"/>
        <rFont val="Arial"/>
        <family val="2"/>
      </rPr>
      <t>-Anfall
gesamt
Jauche</t>
    </r>
  </si>
  <si>
    <t>Jauche/
Festmist</t>
  </si>
  <si>
    <r>
      <t>Zur Berechnung des „</t>
    </r>
    <r>
      <rPr>
        <b/>
        <sz val="10"/>
        <color theme="1"/>
        <rFont val="Arial"/>
        <family val="2"/>
      </rPr>
      <t>geplanten Lagerraums</t>
    </r>
    <r>
      <rPr>
        <sz val="10"/>
        <color theme="1"/>
        <rFont val="Arial"/>
        <family val="2"/>
      </rPr>
      <t>“ als Nettovolumen kann in dem Tabellenblatt „Lagerraumnachweis WiDü flüssig“ eine Berechnungszeile für Güllebehälter verwendet werden.</t>
    </r>
  </si>
  <si>
    <t>optional:</t>
  </si>
  <si>
    <t>in den „cc“-Prüfbericht möglich.</t>
  </si>
  <si>
    <r>
      <t>c.</t>
    </r>
    <r>
      <rPr>
        <sz val="10"/>
        <color theme="1"/>
        <rFont val="Times New Roman"/>
        <family val="1"/>
      </rPr>
      <t xml:space="preserve">     </t>
    </r>
    <r>
      <rPr>
        <sz val="10"/>
        <color theme="1"/>
        <rFont val="Arial"/>
        <family val="2"/>
      </rPr>
      <t>fehlenden Lagerraum</t>
    </r>
  </si>
  <si>
    <r>
      <t>b.</t>
    </r>
    <r>
      <rPr>
        <sz val="10"/>
        <color theme="1"/>
        <rFont val="Times New Roman"/>
        <family val="1"/>
      </rPr>
      <t xml:space="preserve">    </t>
    </r>
    <r>
      <rPr>
        <sz val="10"/>
        <color theme="1"/>
        <rFont val="Arial"/>
        <family val="2"/>
      </rPr>
      <t>nachgewiesenen Lagerraum</t>
    </r>
  </si>
  <si>
    <r>
      <t>a.</t>
    </r>
    <r>
      <rPr>
        <sz val="10"/>
        <color theme="1"/>
        <rFont val="Times New Roman"/>
        <family val="1"/>
      </rPr>
      <t xml:space="preserve">    </t>
    </r>
    <r>
      <rPr>
        <sz val="10"/>
        <color theme="1"/>
        <rFont val="Arial"/>
        <family val="2"/>
      </rPr>
      <t>Lagerraumbedarf</t>
    </r>
  </si>
  <si>
    <t xml:space="preserve">Übertrag der Ergebnisse in den „cc“-Prüfbericht möglich.zum </t>
  </si>
  <si>
    <t>Erforderlicher Lagerraum unter Berücksichtigung der Flüssigkeiten, die dem Güllebehälter zugeleitet werden: Melkstandwasser, Silagesickersaft, Jauche, verunreinigtes Niederschlagswasser.</t>
  </si>
  <si>
    <t>Ergebnis: Tabellenblatt „Gesamtnachweis Lagerraum WiDü"</t>
  </si>
  <si>
    <t>6. Schritt:</t>
  </si>
  <si>
    <t>Täglichen Wasserverbrauch angeben (Volumenstrom * Zeitdauer/Tag).</t>
  </si>
  <si>
    <t>Flächengrößen der jeweiligen Art der Stallungen angeben.</t>
  </si>
  <si>
    <t xml:space="preserve">Sofern ein geringerer Ansatz als 40 l/m² (Erfahrungswert Landwirtschaftskammer SH) für den Wasserverbrauch zur Reinigung der Flächen bei der Schweinehaltung nachgewiesen werden kann, diesen Wert eingeben.  </t>
  </si>
  <si>
    <t>Tabellenblatt „Reinigungswasseranfall Schwein“</t>
  </si>
  <si>
    <t>Für Betriebe, die ausschließlich Pferde halten, entsprechend Tabellenblatt „Lagerraumnachweis Festmist“ ausfüllen.</t>
  </si>
  <si>
    <t>Tabellenblatt „Lagerraumnachweis Pferdemist“</t>
  </si>
  <si>
    <t xml:space="preserve">direkter Übertrag in „cc“-Prüfbericht möglich. </t>
  </si>
  <si>
    <t>sofern keine Einfassung durch Seitenwände vorhanden, 2/3 der Lagerhöhe angeben, s. Fußnote 8),</t>
  </si>
  <si>
    <r>
      <rPr>
        <sz val="10"/>
        <color theme="1"/>
        <rFont val="Arial"/>
        <family val="2"/>
      </rPr>
      <t>Auswahl „überdacht“/“nicht überdacht“</t>
    </r>
    <r>
      <rPr>
        <sz val="10"/>
        <color theme="1"/>
        <rFont val="Wingdings"/>
        <charset val="2"/>
      </rPr>
      <t>à</t>
    </r>
    <r>
      <rPr>
        <sz val="10"/>
        <color theme="1"/>
        <rFont val="Arial"/>
        <family val="2"/>
      </rPr>
      <t xml:space="preserve"> verunreinigtes Niederschlagswasser durch „Ausbluten“ auf der Mistplatte wird berechnet,</t>
    </r>
  </si>
  <si>
    <t>Lagerkapazität 2 Monate (DüV) oder mehr, z.B. 6 Monate (Empfehlung) eintragen,</t>
  </si>
  <si>
    <t>Tabellenblatt „Lagerraumnachweis Festmist“</t>
  </si>
  <si>
    <t>5. Schritt</t>
  </si>
  <si>
    <t>Hinsichtlich des Gär- bzw. Silagesickersaftanfalls wird im Tabellenblatt „Gesamtnachweis WiDü flüssig“ automatisch der Wert der größten befüllten Silokammer in Bezug genommen (entsprechend Nr. 4.2 (8) Technische Regel wassergefährdender Stoffe (TRwS) Arbeitsblatt DWA-A 792 Jauche-, Gülle- und Silagesickersaftanlagen (JGS-Anlagen)).</t>
  </si>
  <si>
    <t>Den durchschnittlichen Befüllgrad über den Auswahlbutton (Pfeil) bestimmen, Beispiele s. Fußnote 6).</t>
  </si>
  <si>
    <t>Flächen von Silokammern, Abfüllplätzen, ggf. Fahrspur eintragen.</t>
  </si>
  <si>
    <r>
      <rPr>
        <b/>
        <sz val="10"/>
        <color theme="1"/>
        <rFont val="Arial"/>
        <family val="2"/>
      </rPr>
      <t>Tabellenblatt „Lagerraumnachweis Silage“</t>
    </r>
    <r>
      <rPr>
        <sz val="10"/>
        <color theme="1"/>
        <rFont val="Arial"/>
        <family val="2"/>
      </rPr>
      <t>:</t>
    </r>
  </si>
  <si>
    <t>4. Schritt</t>
  </si>
  <si>
    <t>Außerdem wird der nicht abpumpbare Rest abgezogen. In der Regel ist der nicht abpumpbare Rest der Güllebehälter mit 0,2 m anzugeben. Sofern bei speziellen Behälterkonstruktionen nachweislich kein oder weniger abpumpbarer Rest anfallen, kann über den Auswahlbutton (Pfeil) 0 bzw. 0,1 m angegeben werden.</t>
  </si>
  <si>
    <t xml:space="preserve">das Niederschlagswasser, das auf den offenen Behälter fällt.  </t>
  </si>
  <si>
    <t xml:space="preserve">das Freibord und </t>
  </si>
  <si>
    <r>
      <rPr>
        <b/>
        <sz val="10"/>
        <color theme="1"/>
        <rFont val="Arial"/>
        <family val="2"/>
      </rPr>
      <t>Tabellenblatt „Lagerraumnachweis WiDü flüssig</t>
    </r>
    <r>
      <rPr>
        <sz val="10"/>
        <color theme="1"/>
        <rFont val="Arial"/>
        <family val="2"/>
      </rPr>
      <t>“: Nutzbares Volumen des Güllebehälters ermitteln; durch das Auswahlmenü „abgedeckt“/“nicht abgedeckt“ wird bestimmt, ob folgende Größen abgezogen werden:</t>
    </r>
  </si>
  <si>
    <t>3. Schritt</t>
  </si>
  <si>
    <t>Für 9 oder 12 Monate Lagerkapazität ist die Niederschlagsmenge aus der Karte der mittleren jährlichen Niederschlagsverteilung abzulesen (s. Link unter Fußnote 5), je Monat Lagerdauer ist 1/12 des Werts anzusetzen (d.h. für 9 Monate Lagerdauer 9 x 1/12 berechnen und für 12 Monate den Wert direkt ablesen).  Aus den Wertespannen der einzelnen Zonen (z.B. 600 bis 650) ist der jeweilige Mittelwert zu bilden.</t>
  </si>
  <si>
    <t xml:space="preserve">Für 6 Monate Lagerkapazität ist die Niederschlagswassermenge aus der Karte der Niederschlagswasserverteilung von September bis Februar mit 5-jährlichem Wiederkehrintervall abzulesen (Link unter Fußnote 5). </t>
  </si>
  <si>
    <t>2. Schritt</t>
  </si>
  <si>
    <r>
      <rPr>
        <b/>
        <sz val="10"/>
        <color theme="1"/>
        <rFont val="Arial"/>
        <family val="2"/>
      </rPr>
      <t>Tabellenblatt „Lagerraumbedarf WiDü“:</t>
    </r>
    <r>
      <rPr>
        <sz val="10"/>
        <color theme="1"/>
        <rFont val="Arial"/>
        <family val="2"/>
      </rPr>
      <t xml:space="preserve"> Daten aus Herkunftssicherungs- und Informationssystem für Tiere (HIT) eingeben.</t>
    </r>
  </si>
  <si>
    <t>1. Schritt</t>
  </si>
  <si>
    <t>Lagerkapazität für 6 Monate berechnen:</t>
  </si>
  <si>
    <t>Die Tabelle ist grundsätzlich für die Berechnung einer Lagerkapazität von 6 Monaten konzipiert, optional kann die Berechnung für 9 und 12 Monate Lagerkapazität vorgenommen werden:</t>
  </si>
  <si>
    <t>Anleitung zur Berechnungstabelle Lagerkapazität Wirtschaftsdünger</t>
  </si>
  <si>
    <t>schleswig-holstein.de - Inhalte - Karte der mittleren jährlichen Niederschlagsverteilung in Schleswig-Holstein (Periode 1981  bis 2010)</t>
  </si>
  <si>
    <t>Aus den Wertespannen der einzelnen Zonen (z.B. 600 bis 650) ist der jeweilige Mittelwert zu bilden.</t>
  </si>
  <si>
    <t>Je Monat Lagerdauer ist 1/12 des Werts anzusetzen. Aus den Wertespannen der einzelnen Zonen (z.B. 600 bis 650) ist der jeweilige Mittelwert zu bilden.</t>
  </si>
  <si>
    <t>Dokumentation der Änderungen zur Version Berechnungstabelle_Lagerkapazität_Wirtschaftsdünger_2.0</t>
  </si>
  <si>
    <r>
      <t>Inhaltlich</t>
    </r>
    <r>
      <rPr>
        <sz val="10"/>
        <color theme="1"/>
        <rFont val="Arial"/>
        <family val="2"/>
      </rPr>
      <t>:</t>
    </r>
  </si>
  <si>
    <r>
      <t>Redaktionell</t>
    </r>
    <r>
      <rPr>
        <sz val="10"/>
        <color theme="1"/>
        <rFont val="Arial"/>
        <family val="2"/>
      </rPr>
      <t>:</t>
    </r>
  </si>
  <si>
    <r>
      <t>Auswahlbutton</t>
    </r>
    <r>
      <rPr>
        <sz val="10"/>
        <color theme="1"/>
        <rFont val="Arial"/>
        <family val="2"/>
      </rPr>
      <t xml:space="preserve"> (Pfeil) zum Anklicken für:</t>
    </r>
  </si>
  <si>
    <r>
      <t>Neue Fußnoten</t>
    </r>
    <r>
      <rPr>
        <sz val="10"/>
        <color theme="1"/>
        <rFont val="Arial"/>
        <family val="2"/>
      </rPr>
      <t>:</t>
    </r>
  </si>
  <si>
    <t>Tabellenblatt „Lagerraumnachweis Silage“:</t>
  </si>
  <si>
    <t>Neues Tabellenblatt „Reinigungswasseranfall Schwein“ eingefügt zur Berücksichtigung des Reinigungswassers, das bei der Schweinehaltung anfällt und dem Güllebehälter zugeleitet wird.</t>
  </si>
  <si>
    <t>Tabellenblatt „Gesamtnachweis WiDü flüssig“:</t>
  </si>
  <si>
    <t>a) Durchschnittlicher Befüllgrad der Silagelagerfläche bzw. Abfüllfläche</t>
  </si>
  <si>
    <t>b) Jauchebehälter, damit bei „nicht abgedeckt“ die Niederschlagswassermenge berücksichtigt werden kann, die auf den Behälter fällt und bei „abgedeckt“ das geringere Freibord von 0,1 m berücksichtigt werden kann.</t>
  </si>
  <si>
    <t>a) Zeilen neu hinzugefügt für Eingaben zu Abfüllplätzen bei Güllebehältern und Festmistlagern.</t>
  </si>
  <si>
    <t>Stand 18.06.2020</t>
  </si>
  <si>
    <t>c) Tabellenblatt „Lagerraumnachweis Festmist“ bzw. Pferdemist: Hinweis zur Eingabe bei geringer Höhe der Seitenwände.</t>
  </si>
  <si>
    <t>a) Tabellenblatt „Lagerraumbedarf WiDü“: Hinweis zum Umgang mit § 12 (2) Satz 4 DüV (Weidehaltung vom 1. Oktober bis 1. April des Folgejahres).</t>
  </si>
  <si>
    <t>Neues Tabellenblatt "Anleitung" eingefügt, u.a. Hinweis zur Berechnung für Lagerkapazitäten von 9 bzw. 12 Monaten.</t>
  </si>
  <si>
    <t>Volumen [m³] in 9 Monaten</t>
  </si>
  <si>
    <t>Volumen [m³] in 12 Monaten</t>
  </si>
  <si>
    <t xml:space="preserve">Im Tabellenblatt "Gesamtnachweis WiDü flüssig" Spalten ergänzt, in denen die Lagerkapazität für 9 bzw. 12 Monate berechnet werden kann. </t>
  </si>
  <si>
    <t>Außerdem werden im Tabellenblatt "Gesamtnachweis WiDü flüssig" automatisch die Werte in den Zellen C 13 (Melkstandswasser), C 14 (Reinigungswasseranfall Schwein) und C 30 (Lagerraumbedarf für flüssige Wirtschaftsdünger tierischer Herkunft) jeweils für 9 Monate Lagerkapazität mit dem Faktor 1,5 multipliziert bzw. für 12 Monate Lagerkapazität jeweils mit dem Faktor 2.</t>
  </si>
  <si>
    <r>
      <t xml:space="preserve">Niederschlagsmenge in [mm] </t>
    </r>
    <r>
      <rPr>
        <vertAlign val="superscript"/>
        <sz val="10"/>
        <rFont val="Arial"/>
        <family val="2"/>
      </rPr>
      <t>5)</t>
    </r>
  </si>
  <si>
    <t xml:space="preserve"> </t>
  </si>
  <si>
    <t xml:space="preserve">Nachweisbarer Wasserverbrauch des Betriebes: </t>
  </si>
  <si>
    <t>Gesamt</t>
  </si>
  <si>
    <t xml:space="preserve">Für die Berechnung von 6 Monaten Lagerkapazität ist die Niederschlagsmenge aus der Karte "Niederschlagsverteilung SH, Sept. - Feb. (Periode 1981 - 2010), 5-jährliches Wiederkehrintervall" für das jeweilige Gebiet abzulesen und einzugeben: </t>
  </si>
  <si>
    <t>Neues Tabellenblatt "Doku Änderungen" zur Dokumentation der Änderungen gegenüber der Version "Berechnung_Lagerkapazität_Wirtschaftdünger"mit Stand vom 26.03.2020.</t>
  </si>
  <si>
    <t>Fußnote 5 ergänzt mit Link zur Karte der mittleren jährlichen Jahresniederschlagsverteilung SH für die Berechnung von 9 bzw. 12 Monaten Lagerkapazität.</t>
  </si>
  <si>
    <t xml:space="preserve">Für die Berechnung von 9 bzw. 12 Monaten Lagerkapazität ist die Niederschlagsmenge aus der "Karte der mittleren jährlichen Niederschlagsverteilung SH (Periode 1981 - 2010) für das jeweilige Gebiet abzulesen und einzugeben: </t>
  </si>
  <si>
    <t>b) Tabellenblatt „Lagerraumnachweis Silage“: Beispiele zum durchschnittlichen Befüllgrad.</t>
  </si>
  <si>
    <r>
      <rPr>
        <b/>
        <sz val="10"/>
        <rFont val="Arial"/>
        <family val="2"/>
      </rPr>
      <t>Tabellenblatt</t>
    </r>
    <r>
      <rPr>
        <sz val="10"/>
        <rFont val="Arial"/>
        <family val="2"/>
      </rPr>
      <t xml:space="preserve"> „</t>
    </r>
    <r>
      <rPr>
        <b/>
        <sz val="10"/>
        <rFont val="Arial"/>
        <family val="2"/>
      </rPr>
      <t>Gesamtnachweis WiDü flüssig</t>
    </r>
    <r>
      <rPr>
        <sz val="10"/>
        <rFont val="Arial"/>
        <family val="2"/>
      </rPr>
      <t>“: Niederschlagsmenge entsprechend Fußnote 5) in Zelle C 9 eingeben.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</si>
</sst>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 &quot;m&quot;"/>
  </numFmts>
  <fonts count="6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sz val="10"/>
      <name val="Arial"/>
      <family val="2"/>
    </font>
    <font>
      <sz val="11"/>
      <color theme="1"/>
      <name val="Arial"/>
      <family val="2"/>
    </font>
    <font>
      <sz val="10"/>
      <color theme="1"/>
      <name val="Arial"/>
      <family val="2"/>
    </font>
    <font>
      <b/>
      <sz val="10"/>
      <color theme="1"/>
      <name val="Arial"/>
      <family val="2"/>
    </font>
    <font>
      <b/>
      <sz val="10"/>
      <name val="Arial"/>
      <family val="2"/>
    </font>
    <font>
      <sz val="9"/>
      <name val="Arial"/>
      <family val="2"/>
    </font>
    <font>
      <sz val="11"/>
      <name val="Arial"/>
      <family val="2"/>
    </font>
    <font>
      <sz val="12"/>
      <name val="Arial"/>
      <family val="2"/>
    </font>
    <font>
      <sz val="12"/>
      <color theme="1"/>
      <name val="Arial"/>
      <family val="2"/>
    </font>
    <font>
      <vertAlign val="superscript"/>
      <sz val="10"/>
      <name val="Arial"/>
      <family val="2"/>
    </font>
    <font>
      <b/>
      <sz val="12"/>
      <color theme="1"/>
      <name val="Arial"/>
      <family val="2"/>
    </font>
    <font>
      <b/>
      <sz val="12"/>
      <name val="Arial"/>
      <family val="2"/>
    </font>
    <font>
      <sz val="11"/>
      <name val="Calibri"/>
      <family val="2"/>
      <scheme val="minor"/>
    </font>
    <font>
      <vertAlign val="superscript"/>
      <sz val="10"/>
      <color theme="1"/>
      <name val="Arial"/>
      <family val="2"/>
    </font>
    <font>
      <sz val="10"/>
      <color rgb="FFFF0000"/>
      <name val="Arial"/>
      <family val="2"/>
    </font>
    <font>
      <b/>
      <sz val="11"/>
      <color theme="1"/>
      <name val="Arial"/>
      <family val="2"/>
    </font>
    <font>
      <b/>
      <sz val="11"/>
      <name val="Arial"/>
      <family val="2"/>
    </font>
    <font>
      <sz val="11"/>
      <color rgb="FFFF0000"/>
      <name val="Arial"/>
      <family val="2"/>
    </font>
    <font>
      <sz val="10"/>
      <color theme="3"/>
      <name val="Arial"/>
      <family val="2"/>
    </font>
    <font>
      <sz val="11"/>
      <color theme="3"/>
      <name val="Calibri"/>
      <family val="2"/>
      <scheme val="minor"/>
    </font>
    <font>
      <sz val="11"/>
      <color theme="3"/>
      <name val="Arial"/>
      <family val="2"/>
    </font>
    <font>
      <b/>
      <sz val="11"/>
      <name val="Calibri"/>
      <family val="2"/>
      <scheme val="minor"/>
    </font>
    <font>
      <b/>
      <vertAlign val="superscript"/>
      <sz val="10"/>
      <color theme="1"/>
      <name val="Arial"/>
      <family val="2"/>
    </font>
    <font>
      <b/>
      <vertAlign val="superscript"/>
      <sz val="11"/>
      <name val="Calibri"/>
      <family val="2"/>
      <scheme val="minor"/>
    </font>
    <font>
      <b/>
      <strike/>
      <sz val="12"/>
      <color rgb="FFFF0000"/>
      <name val="Arial"/>
      <family val="2"/>
    </font>
    <font>
      <b/>
      <vertAlign val="superscript"/>
      <sz val="11"/>
      <color theme="1"/>
      <name val="Arial"/>
      <family val="2"/>
    </font>
    <font>
      <b/>
      <vertAlign val="superscript"/>
      <sz val="10"/>
      <name val="Arial"/>
      <family val="2"/>
    </font>
    <font>
      <b/>
      <vertAlign val="superscript"/>
      <sz val="11"/>
      <name val="Arial"/>
      <family val="2"/>
    </font>
    <font>
      <b/>
      <vertAlign val="superscript"/>
      <sz val="11"/>
      <color theme="1"/>
      <name val="Calibri"/>
      <family val="2"/>
      <scheme val="minor"/>
    </font>
    <font>
      <b/>
      <sz val="12"/>
      <color rgb="FFFF0000"/>
      <name val="Arial"/>
      <family val="2"/>
    </font>
    <font>
      <u/>
      <sz val="11"/>
      <color theme="10"/>
      <name val="Calibri"/>
      <family val="2"/>
      <scheme val="minor"/>
    </font>
    <font>
      <b/>
      <vertAlign val="superscript"/>
      <sz val="14"/>
      <name val="Arial"/>
      <family val="2"/>
    </font>
    <font>
      <b/>
      <vertAlign val="superscript"/>
      <sz val="10"/>
      <color theme="1"/>
      <name val="Calibri"/>
      <family val="2"/>
      <scheme val="minor"/>
    </font>
    <font>
      <i/>
      <sz val="10"/>
      <color theme="1"/>
      <name val="Arial"/>
      <family val="2"/>
    </font>
    <font>
      <sz val="8"/>
      <color theme="1"/>
      <name val="Arial"/>
      <family val="2"/>
    </font>
    <font>
      <b/>
      <sz val="8"/>
      <color theme="1"/>
      <name val="Arial"/>
      <family val="2"/>
    </font>
    <font>
      <sz val="8"/>
      <color theme="1"/>
      <name val="Calibri"/>
      <family val="2"/>
      <scheme val="minor"/>
    </font>
    <font>
      <sz val="10"/>
      <color theme="1"/>
      <name val="Calibri"/>
      <family val="2"/>
      <scheme val="minor"/>
    </font>
    <font>
      <u/>
      <sz val="10"/>
      <color theme="10"/>
      <name val="Calibri"/>
      <family val="2"/>
      <scheme val="minor"/>
    </font>
    <font>
      <sz val="10"/>
      <color theme="1"/>
      <name val="Times New Roman"/>
      <family val="1"/>
    </font>
    <font>
      <sz val="10"/>
      <color theme="1"/>
      <name val="Wingdings"/>
      <charset val="2"/>
    </font>
    <font>
      <u/>
      <sz val="10"/>
      <color theme="1"/>
      <name val="Arial"/>
      <family val="2"/>
    </font>
    <font>
      <sz val="10"/>
      <color theme="1"/>
      <name val="Courier New"/>
      <family val="3"/>
    </font>
    <font>
      <sz val="10"/>
      <color theme="0" tint="-0.1499984740745262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rgb="FFFFEB9C"/>
        <bgColor indexed="64"/>
      </patternFill>
    </fill>
    <fill>
      <patternFill patternType="solid">
        <fgColor theme="4" tint="0.59999389629810485"/>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xf numFmtId="0" fontId="20" fillId="0" borderId="0"/>
    <xf numFmtId="0" fontId="50" fillId="0" borderId="0" applyNumberFormat="0" applyFill="0" applyBorder="0" applyAlignment="0" applyProtection="0"/>
  </cellStyleXfs>
  <cellXfs count="574">
    <xf numFmtId="0" fontId="0" fillId="0" borderId="0" xfId="0"/>
    <xf numFmtId="0" fontId="19" fillId="33" borderId="29" xfId="43" applyFont="1" applyFill="1" applyBorder="1"/>
    <xf numFmtId="0" fontId="26" fillId="33" borderId="10" xfId="43" applyFont="1" applyFill="1" applyBorder="1"/>
    <xf numFmtId="0" fontId="25" fillId="34" borderId="10" xfId="43" applyFont="1" applyFill="1" applyBorder="1" applyAlignment="1" applyProtection="1">
      <protection locked="0"/>
    </xf>
    <xf numFmtId="0" fontId="20" fillId="33" borderId="39" xfId="43" applyFont="1" applyFill="1" applyBorder="1" applyProtection="1"/>
    <xf numFmtId="0" fontId="20" fillId="33" borderId="41" xfId="43" applyFont="1" applyFill="1" applyBorder="1" applyProtection="1"/>
    <xf numFmtId="0" fontId="20" fillId="33" borderId="15" xfId="43" applyFont="1" applyFill="1" applyBorder="1" applyProtection="1"/>
    <xf numFmtId="0" fontId="20" fillId="33" borderId="28" xfId="43" applyFont="1" applyFill="1" applyBorder="1" applyProtection="1"/>
    <xf numFmtId="0" fontId="22" fillId="0" borderId="0" xfId="0" applyFont="1"/>
    <xf numFmtId="0" fontId="30" fillId="0" borderId="0" xfId="0" applyNumberFormat="1" applyFont="1" applyBorder="1" applyAlignment="1">
      <alignment horizontal="right"/>
    </xf>
    <xf numFmtId="0" fontId="28" fillId="0" borderId="0" xfId="0" applyFont="1" applyBorder="1" applyAlignment="1">
      <alignment horizontal="center"/>
    </xf>
    <xf numFmtId="0" fontId="22" fillId="0" borderId="36" xfId="0" applyFont="1" applyBorder="1" applyAlignment="1">
      <alignment horizontal="center"/>
    </xf>
    <xf numFmtId="0" fontId="23" fillId="0" borderId="0" xfId="0" applyFont="1" applyBorder="1"/>
    <xf numFmtId="0" fontId="22" fillId="0" borderId="0" xfId="0" applyFont="1" applyBorder="1" applyAlignment="1">
      <alignment horizontal="center"/>
    </xf>
    <xf numFmtId="0" fontId="22" fillId="34" borderId="10" xfId="43" applyFont="1" applyFill="1" applyBorder="1" applyAlignment="1" applyProtection="1">
      <protection locked="0"/>
    </xf>
    <xf numFmtId="0" fontId="22" fillId="35" borderId="33" xfId="8" applyFont="1" applyFill="1" applyBorder="1"/>
    <xf numFmtId="0" fontId="22" fillId="33" borderId="41" xfId="43" applyFont="1" applyFill="1" applyBorder="1" applyAlignment="1" applyProtection="1">
      <alignment horizontal="right"/>
    </xf>
    <xf numFmtId="0" fontId="22" fillId="33" borderId="28" xfId="43" applyFont="1" applyFill="1" applyBorder="1" applyAlignment="1" applyProtection="1">
      <alignment horizontal="right"/>
    </xf>
    <xf numFmtId="0" fontId="22" fillId="0" borderId="31" xfId="0" applyFont="1" applyBorder="1" applyAlignment="1">
      <alignment horizontal="center"/>
    </xf>
    <xf numFmtId="0" fontId="21" fillId="0" borderId="0" xfId="0" applyFont="1"/>
    <xf numFmtId="0" fontId="28" fillId="0" borderId="15" xfId="0" applyFont="1" applyBorder="1"/>
    <xf numFmtId="0" fontId="28" fillId="0" borderId="0" xfId="0" applyFont="1" applyBorder="1"/>
    <xf numFmtId="0" fontId="21" fillId="0" borderId="0" xfId="0" applyFont="1" applyBorder="1" applyAlignment="1">
      <alignment horizontal="center" vertical="center"/>
    </xf>
    <xf numFmtId="0" fontId="18" fillId="0" borderId="0" xfId="42"/>
    <xf numFmtId="0" fontId="20" fillId="0" borderId="0" xfId="42" applyFont="1"/>
    <xf numFmtId="0" fontId="33" fillId="0" borderId="0" xfId="42" applyFont="1" applyAlignment="1">
      <alignment vertical="center"/>
    </xf>
    <xf numFmtId="0" fontId="18" fillId="0" borderId="0" xfId="42" applyBorder="1"/>
    <xf numFmtId="0" fontId="18" fillId="0" borderId="0" xfId="42" applyFont="1" applyFill="1" applyBorder="1"/>
    <xf numFmtId="0" fontId="18" fillId="0" borderId="40" xfId="42" applyFont="1" applyBorder="1"/>
    <xf numFmtId="0" fontId="18" fillId="0" borderId="52" xfId="42" applyFont="1" applyBorder="1"/>
    <xf numFmtId="0" fontId="18" fillId="0" borderId="0" xfId="42" applyFill="1"/>
    <xf numFmtId="0" fontId="18" fillId="0" borderId="0" xfId="42" applyFont="1"/>
    <xf numFmtId="0" fontId="24" fillId="0" borderId="0" xfId="42" applyFont="1"/>
    <xf numFmtId="0" fontId="32" fillId="0" borderId="0" xfId="42" applyFont="1" applyFill="1" applyBorder="1" applyAlignment="1">
      <alignment wrapText="1"/>
    </xf>
    <xf numFmtId="0" fontId="30" fillId="36" borderId="32" xfId="0" applyFont="1" applyFill="1" applyBorder="1" applyAlignment="1">
      <alignment vertical="center"/>
    </xf>
    <xf numFmtId="0" fontId="30" fillId="36" borderId="28" xfId="0" applyFont="1" applyFill="1" applyBorder="1" applyAlignment="1">
      <alignment vertical="center"/>
    </xf>
    <xf numFmtId="0" fontId="30" fillId="36" borderId="36" xfId="0" applyFont="1" applyFill="1" applyBorder="1" applyAlignment="1">
      <alignment vertical="center"/>
    </xf>
    <xf numFmtId="0" fontId="24" fillId="36" borderId="30" xfId="42" applyFont="1" applyFill="1" applyBorder="1"/>
    <xf numFmtId="0" fontId="23" fillId="4" borderId="30" xfId="8" applyFont="1" applyBorder="1"/>
    <xf numFmtId="0" fontId="22" fillId="35" borderId="30" xfId="8" applyFont="1" applyFill="1" applyBorder="1"/>
    <xf numFmtId="0" fontId="18" fillId="0" borderId="59" xfId="42" applyFont="1" applyBorder="1"/>
    <xf numFmtId="0" fontId="18" fillId="0" borderId="56" xfId="42" applyFont="1" applyFill="1" applyBorder="1"/>
    <xf numFmtId="0" fontId="23" fillId="35" borderId="33" xfId="8" applyFont="1" applyFill="1" applyBorder="1" applyAlignment="1">
      <alignment wrapText="1"/>
    </xf>
    <xf numFmtId="0" fontId="23" fillId="35" borderId="33" xfId="8" applyFont="1" applyFill="1" applyBorder="1" applyAlignment="1">
      <alignment vertical="center"/>
    </xf>
    <xf numFmtId="0" fontId="23" fillId="35" borderId="30" xfId="8" applyFont="1" applyFill="1" applyBorder="1" applyAlignment="1">
      <alignment wrapText="1"/>
    </xf>
    <xf numFmtId="0" fontId="0" fillId="36" borderId="30" xfId="0" applyFill="1" applyBorder="1"/>
    <xf numFmtId="0" fontId="23" fillId="4" borderId="12" xfId="8" applyFont="1" applyBorder="1"/>
    <xf numFmtId="0" fontId="0" fillId="36" borderId="31" xfId="0" applyFill="1" applyBorder="1"/>
    <xf numFmtId="0" fontId="18" fillId="0" borderId="24" xfId="42" applyFill="1" applyBorder="1"/>
    <xf numFmtId="0" fontId="18" fillId="0" borderId="19" xfId="42" applyFill="1" applyBorder="1"/>
    <xf numFmtId="0" fontId="18" fillId="0" borderId="19" xfId="42" applyBorder="1"/>
    <xf numFmtId="0" fontId="18" fillId="0" borderId="26" xfId="42" applyFill="1" applyBorder="1"/>
    <xf numFmtId="0" fontId="18" fillId="0" borderId="21" xfId="42" applyBorder="1"/>
    <xf numFmtId="0" fontId="18" fillId="0" borderId="23" xfId="42" applyBorder="1"/>
    <xf numFmtId="164" fontId="18" fillId="0" borderId="18" xfId="42" applyNumberFormat="1" applyBorder="1"/>
    <xf numFmtId="0" fontId="24" fillId="0" borderId="34" xfId="42" applyFont="1" applyBorder="1"/>
    <xf numFmtId="164" fontId="23" fillId="36" borderId="10" xfId="0" applyNumberFormat="1" applyFont="1" applyFill="1" applyBorder="1"/>
    <xf numFmtId="164" fontId="23" fillId="36" borderId="28" xfId="0" applyNumberFormat="1" applyFont="1" applyFill="1" applyBorder="1"/>
    <xf numFmtId="0" fontId="34" fillId="0" borderId="0" xfId="42" applyFont="1"/>
    <xf numFmtId="0" fontId="20" fillId="33" borderId="14" xfId="43" applyFont="1" applyFill="1" applyBorder="1" applyAlignment="1" applyProtection="1">
      <protection locked="0"/>
    </xf>
    <xf numFmtId="0" fontId="16" fillId="0" borderId="0" xfId="0" applyFont="1"/>
    <xf numFmtId="0" fontId="24" fillId="33" borderId="12" xfId="43" applyFont="1" applyFill="1" applyBorder="1" applyAlignment="1" applyProtection="1">
      <alignment horizontal="center"/>
    </xf>
    <xf numFmtId="0" fontId="23" fillId="33" borderId="12" xfId="43" applyFont="1" applyFill="1" applyBorder="1" applyAlignment="1" applyProtection="1">
      <alignment horizontal="center"/>
    </xf>
    <xf numFmtId="0" fontId="24" fillId="33" borderId="32" xfId="43" applyFont="1" applyFill="1" applyBorder="1" applyAlignment="1" applyProtection="1">
      <alignment horizontal="center"/>
    </xf>
    <xf numFmtId="0" fontId="23" fillId="33" borderId="32" xfId="43" applyFont="1" applyFill="1" applyBorder="1" applyAlignment="1" applyProtection="1">
      <alignment horizontal="center"/>
    </xf>
    <xf numFmtId="0" fontId="0" fillId="36" borderId="31" xfId="0" applyFont="1" applyFill="1" applyBorder="1"/>
    <xf numFmtId="0" fontId="16" fillId="36" borderId="30" xfId="0" applyFont="1" applyFill="1" applyBorder="1"/>
    <xf numFmtId="0" fontId="0" fillId="36" borderId="10" xfId="0" applyFill="1" applyBorder="1"/>
    <xf numFmtId="0" fontId="24" fillId="33" borderId="11" xfId="43" applyFont="1" applyFill="1" applyBorder="1" applyAlignment="1" applyProtection="1"/>
    <xf numFmtId="2" fontId="18" fillId="36" borderId="37" xfId="42" applyNumberFormat="1" applyFill="1" applyBorder="1" applyAlignment="1">
      <alignment horizontal="center" vertical="center"/>
    </xf>
    <xf numFmtId="0" fontId="18" fillId="37" borderId="37" xfId="42" quotePrefix="1" applyFill="1" applyBorder="1" applyAlignment="1">
      <alignment horizontal="center" vertical="center"/>
    </xf>
    <xf numFmtId="0" fontId="20" fillId="37" borderId="37" xfId="42" quotePrefix="1" applyFont="1" applyFill="1" applyBorder="1" applyAlignment="1">
      <alignment horizontal="center" vertical="center"/>
    </xf>
    <xf numFmtId="0" fontId="0" fillId="35" borderId="37" xfId="0" applyFill="1" applyBorder="1"/>
    <xf numFmtId="164" fontId="0" fillId="0" borderId="0" xfId="0" applyNumberFormat="1"/>
    <xf numFmtId="0" fontId="22" fillId="33" borderId="47" xfId="43" applyFont="1" applyFill="1" applyBorder="1" applyAlignment="1" applyProtection="1">
      <alignment horizontal="right"/>
    </xf>
    <xf numFmtId="164" fontId="0" fillId="0" borderId="44" xfId="0" applyNumberFormat="1" applyBorder="1" applyAlignment="1">
      <alignment horizontal="right"/>
    </xf>
    <xf numFmtId="164" fontId="0" fillId="0" borderId="48" xfId="0" applyNumberFormat="1" applyBorder="1" applyAlignment="1">
      <alignment horizontal="right"/>
    </xf>
    <xf numFmtId="164" fontId="22" fillId="36" borderId="61" xfId="8" applyNumberFormat="1" applyFont="1" applyFill="1" applyBorder="1" applyAlignment="1">
      <alignment horizontal="center" vertical="center"/>
    </xf>
    <xf numFmtId="164" fontId="22" fillId="36" borderId="50" xfId="8" applyNumberFormat="1" applyFont="1" applyFill="1" applyBorder="1" applyAlignment="1">
      <alignment horizontal="center" vertical="center"/>
    </xf>
    <xf numFmtId="0" fontId="31" fillId="33" borderId="31" xfId="43" applyFont="1" applyFill="1" applyBorder="1" applyAlignment="1" applyProtection="1">
      <alignment wrapText="1"/>
    </xf>
    <xf numFmtId="164" fontId="0" fillId="0" borderId="60" xfId="0" applyNumberFormat="1" applyBorder="1"/>
    <xf numFmtId="164" fontId="0" fillId="0" borderId="47" xfId="0" applyNumberFormat="1" applyBorder="1"/>
    <xf numFmtId="0" fontId="23" fillId="35" borderId="22" xfId="0" applyFont="1" applyFill="1" applyBorder="1" applyAlignment="1">
      <alignment vertical="center"/>
    </xf>
    <xf numFmtId="0" fontId="23" fillId="35" borderId="11" xfId="0" applyFont="1" applyFill="1" applyBorder="1" applyAlignment="1">
      <alignment vertical="center"/>
    </xf>
    <xf numFmtId="2" fontId="0" fillId="0" borderId="0" xfId="0" applyNumberFormat="1" applyBorder="1" applyAlignment="1">
      <alignment horizontal="right"/>
    </xf>
    <xf numFmtId="0" fontId="0" fillId="0" borderId="0" xfId="0" applyBorder="1" applyAlignment="1">
      <alignment horizontal="right"/>
    </xf>
    <xf numFmtId="0" fontId="0" fillId="35" borderId="31" xfId="0" applyFill="1" applyBorder="1"/>
    <xf numFmtId="0" fontId="21" fillId="36" borderId="31" xfId="0" applyFont="1" applyFill="1" applyBorder="1"/>
    <xf numFmtId="164" fontId="22" fillId="4" borderId="61" xfId="8" applyNumberFormat="1" applyFont="1" applyBorder="1" applyAlignment="1" applyProtection="1">
      <alignment horizontal="center" vertical="center"/>
      <protection locked="0"/>
    </xf>
    <xf numFmtId="164" fontId="22" fillId="4" borderId="54" xfId="8" applyNumberFormat="1" applyFont="1" applyBorder="1" applyAlignment="1" applyProtection="1">
      <alignment horizontal="center" vertical="center"/>
      <protection locked="0"/>
    </xf>
    <xf numFmtId="0" fontId="20" fillId="33" borderId="22" xfId="43" applyFont="1" applyFill="1" applyBorder="1" applyAlignment="1" applyProtection="1"/>
    <xf numFmtId="0" fontId="20" fillId="33" borderId="14" xfId="43" applyFont="1" applyFill="1" applyBorder="1" applyAlignment="1" applyProtection="1"/>
    <xf numFmtId="0" fontId="24" fillId="33" borderId="0" xfId="43" applyFont="1" applyFill="1" applyBorder="1" applyAlignment="1" applyProtection="1"/>
    <xf numFmtId="0" fontId="20" fillId="33" borderId="40" xfId="43" applyFont="1" applyFill="1" applyBorder="1" applyAlignment="1" applyProtection="1"/>
    <xf numFmtId="0" fontId="24" fillId="33" borderId="43" xfId="43" applyFont="1" applyFill="1" applyBorder="1" applyAlignment="1" applyProtection="1"/>
    <xf numFmtId="0" fontId="22" fillId="35" borderId="62" xfId="0" applyFont="1" applyFill="1" applyBorder="1"/>
    <xf numFmtId="164" fontId="22" fillId="36" borderId="61" xfId="0" applyNumberFormat="1" applyFont="1" applyFill="1" applyBorder="1" applyAlignment="1">
      <alignment horizontal="center" vertical="center"/>
    </xf>
    <xf numFmtId="0" fontId="22" fillId="4" borderId="61" xfId="8" applyFont="1" applyBorder="1" applyAlignment="1" applyProtection="1">
      <alignment horizontal="center" vertical="center"/>
      <protection locked="0"/>
    </xf>
    <xf numFmtId="0" fontId="22" fillId="35" borderId="50" xfId="0" applyFont="1" applyFill="1" applyBorder="1"/>
    <xf numFmtId="0" fontId="22" fillId="4" borderId="50" xfId="8" applyFont="1" applyBorder="1" applyAlignment="1" applyProtection="1">
      <alignment horizontal="center" vertical="center"/>
      <protection locked="0"/>
    </xf>
    <xf numFmtId="0" fontId="22" fillId="35" borderId="54" xfId="0" applyFont="1" applyFill="1" applyBorder="1"/>
    <xf numFmtId="0" fontId="22" fillId="4" borderId="54" xfId="8" applyFont="1" applyBorder="1" applyAlignment="1" applyProtection="1">
      <alignment horizontal="center" vertical="center"/>
      <protection locked="0"/>
    </xf>
    <xf numFmtId="0" fontId="21" fillId="35" borderId="31" xfId="0" applyFont="1" applyFill="1" applyBorder="1"/>
    <xf numFmtId="0" fontId="14" fillId="0" borderId="0" xfId="0" applyFont="1"/>
    <xf numFmtId="0" fontId="37" fillId="0" borderId="0" xfId="0" applyFont="1"/>
    <xf numFmtId="164" fontId="22" fillId="36" borderId="40" xfId="8" applyNumberFormat="1" applyFont="1" applyFill="1" applyBorder="1" applyAlignment="1">
      <alignment horizontal="center" vertical="center"/>
    </xf>
    <xf numFmtId="164" fontId="35" fillId="36" borderId="32" xfId="8" applyNumberFormat="1" applyFont="1" applyFill="1" applyBorder="1" applyAlignment="1">
      <alignment horizontal="center" vertical="center"/>
    </xf>
    <xf numFmtId="2" fontId="22" fillId="36" borderId="61" xfId="8" applyNumberFormat="1" applyFont="1" applyFill="1" applyBorder="1" applyAlignment="1">
      <alignment horizontal="center" vertical="center"/>
    </xf>
    <xf numFmtId="0" fontId="0" fillId="0" borderId="37" xfId="0" applyBorder="1" applyAlignment="1"/>
    <xf numFmtId="0" fontId="0" fillId="0" borderId="37" xfId="0" applyBorder="1"/>
    <xf numFmtId="0" fontId="0" fillId="0" borderId="0" xfId="0" applyAlignment="1">
      <alignment vertical="top"/>
    </xf>
    <xf numFmtId="0" fontId="23" fillId="35" borderId="30" xfId="8" applyFont="1" applyFill="1" applyBorder="1" applyAlignment="1">
      <alignment vertical="center"/>
    </xf>
    <xf numFmtId="0" fontId="22" fillId="0" borderId="61" xfId="42" applyFont="1" applyBorder="1"/>
    <xf numFmtId="0" fontId="22" fillId="0" borderId="15" xfId="42" applyFont="1" applyBorder="1"/>
    <xf numFmtId="0" fontId="22" fillId="0" borderId="40" xfId="42" applyFont="1" applyBorder="1"/>
    <xf numFmtId="0" fontId="30" fillId="0" borderId="0" xfId="42" applyFont="1"/>
    <xf numFmtId="0" fontId="36" fillId="38" borderId="30" xfId="0" applyFont="1" applyFill="1" applyBorder="1" applyAlignment="1">
      <alignment horizontal="center"/>
    </xf>
    <xf numFmtId="0" fontId="20" fillId="35" borderId="10" xfId="43" applyFont="1" applyFill="1" applyBorder="1" applyProtection="1"/>
    <xf numFmtId="0" fontId="22" fillId="35" borderId="10" xfId="43" applyFont="1" applyFill="1" applyBorder="1" applyProtection="1"/>
    <xf numFmtId="164" fontId="22" fillId="35" borderId="10" xfId="43" applyNumberFormat="1" applyFont="1" applyFill="1" applyBorder="1" applyProtection="1"/>
    <xf numFmtId="164" fontId="0" fillId="35" borderId="31" xfId="0" applyNumberFormat="1" applyFill="1" applyBorder="1"/>
    <xf numFmtId="164" fontId="0" fillId="35" borderId="10" xfId="0" applyNumberFormat="1" applyFill="1" applyBorder="1"/>
    <xf numFmtId="0" fontId="31" fillId="0" borderId="0" xfId="0" applyFont="1"/>
    <xf numFmtId="0" fontId="26" fillId="0" borderId="0" xfId="0" applyFont="1"/>
    <xf numFmtId="0" fontId="38" fillId="0" borderId="0" xfId="42" applyFont="1"/>
    <xf numFmtId="0" fontId="39" fillId="0" borderId="0" xfId="0" applyFont="1"/>
    <xf numFmtId="0" fontId="40" fillId="0" borderId="0" xfId="0" applyFont="1"/>
    <xf numFmtId="0" fontId="0" fillId="0" borderId="0" xfId="0"/>
    <xf numFmtId="0" fontId="38" fillId="0" borderId="0" xfId="42" applyFont="1"/>
    <xf numFmtId="2" fontId="18" fillId="0" borderId="0" xfId="42" applyNumberFormat="1"/>
    <xf numFmtId="0" fontId="30" fillId="0" borderId="0" xfId="0" applyFont="1"/>
    <xf numFmtId="0" fontId="23" fillId="35" borderId="29" xfId="43" applyFont="1" applyFill="1" applyBorder="1" applyProtection="1"/>
    <xf numFmtId="2" fontId="21" fillId="0" borderId="0" xfId="0" applyNumberFormat="1" applyFont="1" applyBorder="1" applyAlignment="1">
      <alignment horizontal="center" vertical="top" wrapText="1"/>
    </xf>
    <xf numFmtId="0" fontId="24" fillId="0" borderId="33" xfId="42" applyFont="1" applyBorder="1"/>
    <xf numFmtId="0" fontId="44" fillId="0" borderId="28" xfId="0" applyNumberFormat="1" applyFont="1" applyBorder="1" applyAlignment="1">
      <alignment horizontal="right"/>
    </xf>
    <xf numFmtId="0" fontId="24" fillId="35" borderId="12" xfId="0" applyFont="1" applyFill="1" applyBorder="1" applyAlignment="1">
      <alignment horizontal="center" vertical="center" wrapText="1"/>
    </xf>
    <xf numFmtId="0" fontId="20" fillId="33" borderId="39" xfId="43" applyFont="1" applyFill="1" applyBorder="1" applyAlignment="1" applyProtection="1">
      <protection locked="0"/>
    </xf>
    <xf numFmtId="0" fontId="31" fillId="33" borderId="10" xfId="43" applyFont="1" applyFill="1" applyBorder="1" applyAlignment="1" applyProtection="1">
      <alignment horizontal="left" wrapText="1"/>
    </xf>
    <xf numFmtId="0" fontId="20" fillId="33" borderId="40" xfId="43" applyFont="1" applyFill="1" applyBorder="1" applyAlignment="1" applyProtection="1">
      <protection locked="0"/>
    </xf>
    <xf numFmtId="0" fontId="22" fillId="33" borderId="41" xfId="43" applyFont="1" applyFill="1" applyBorder="1" applyAlignment="1" applyProtection="1">
      <alignment horizontal="right"/>
    </xf>
    <xf numFmtId="0" fontId="22" fillId="33" borderId="28" xfId="43" applyFont="1" applyFill="1" applyBorder="1" applyAlignment="1" applyProtection="1">
      <alignment horizontal="right"/>
    </xf>
    <xf numFmtId="164" fontId="22" fillId="4" borderId="13" xfId="8" applyNumberFormat="1" applyFont="1" applyBorder="1" applyAlignment="1" applyProtection="1">
      <alignment horizontal="center" vertical="center"/>
      <protection locked="0"/>
    </xf>
    <xf numFmtId="0" fontId="23" fillId="35" borderId="28" xfId="0" applyFont="1" applyFill="1" applyBorder="1" applyAlignment="1">
      <alignment vertical="center"/>
    </xf>
    <xf numFmtId="0" fontId="23" fillId="35" borderId="36" xfId="0" applyFont="1" applyFill="1" applyBorder="1" applyAlignment="1">
      <alignment vertical="center"/>
    </xf>
    <xf numFmtId="0" fontId="23" fillId="35" borderId="29" xfId="0" applyFont="1" applyFill="1" applyBorder="1" applyAlignment="1">
      <alignment vertical="center"/>
    </xf>
    <xf numFmtId="0" fontId="23" fillId="35" borderId="10" xfId="0" applyFont="1" applyFill="1" applyBorder="1" applyAlignment="1">
      <alignment vertical="center"/>
    </xf>
    <xf numFmtId="0" fontId="23" fillId="35" borderId="31" xfId="0" applyFont="1" applyFill="1" applyBorder="1" applyAlignment="1">
      <alignment vertical="center"/>
    </xf>
    <xf numFmtId="164" fontId="18" fillId="36" borderId="51" xfId="42" applyNumberFormat="1" applyFont="1" applyFill="1" applyBorder="1"/>
    <xf numFmtId="164" fontId="18" fillId="36" borderId="53" xfId="42" applyNumberFormat="1" applyFont="1" applyFill="1" applyBorder="1"/>
    <xf numFmtId="164" fontId="18" fillId="36" borderId="36" xfId="42" applyNumberFormat="1" applyFont="1" applyFill="1" applyBorder="1"/>
    <xf numFmtId="164" fontId="24" fillId="36" borderId="31" xfId="42" applyNumberFormat="1" applyFont="1" applyFill="1" applyBorder="1"/>
    <xf numFmtId="164" fontId="22" fillId="36" borderId="50" xfId="0" applyNumberFormat="1" applyFont="1" applyFill="1" applyBorder="1" applyAlignment="1">
      <alignment horizontal="center" vertical="center"/>
    </xf>
    <xf numFmtId="164" fontId="22" fillId="36" borderId="54" xfId="0" applyNumberFormat="1" applyFont="1" applyFill="1" applyBorder="1" applyAlignment="1">
      <alignment horizontal="center" vertical="center"/>
    </xf>
    <xf numFmtId="0" fontId="22" fillId="33" borderId="60" xfId="43" applyFont="1" applyFill="1" applyBorder="1" applyAlignment="1" applyProtection="1">
      <alignment horizontal="right"/>
    </xf>
    <xf numFmtId="0" fontId="23" fillId="33" borderId="12" xfId="43" applyFont="1" applyFill="1" applyBorder="1" applyAlignment="1" applyProtection="1">
      <alignment horizontal="center" wrapText="1"/>
    </xf>
    <xf numFmtId="164" fontId="0" fillId="0" borderId="10" xfId="0" applyNumberFormat="1" applyBorder="1"/>
    <xf numFmtId="164" fontId="22" fillId="0" borderId="61" xfId="42" applyNumberFormat="1" applyFont="1" applyBorder="1"/>
    <xf numFmtId="164" fontId="22" fillId="0" borderId="32" xfId="42" applyNumberFormat="1" applyFont="1" applyFill="1" applyBorder="1"/>
    <xf numFmtId="2" fontId="21" fillId="0" borderId="0" xfId="0" applyNumberFormat="1" applyFont="1" applyBorder="1" applyAlignment="1">
      <alignment horizontal="center" vertical="top" wrapText="1"/>
    </xf>
    <xf numFmtId="0" fontId="0" fillId="35" borderId="37" xfId="0" applyFill="1" applyBorder="1" applyAlignment="1">
      <alignment horizontal="center"/>
    </xf>
    <xf numFmtId="0" fontId="0" fillId="0" borderId="37" xfId="0" applyBorder="1" applyAlignment="1">
      <alignment horizontal="left"/>
    </xf>
    <xf numFmtId="0" fontId="22" fillId="33" borderId="39" xfId="43" applyFont="1" applyFill="1" applyBorder="1" applyAlignment="1" applyProtection="1">
      <protection locked="0"/>
    </xf>
    <xf numFmtId="0" fontId="22" fillId="33" borderId="40" xfId="43" applyFont="1" applyFill="1" applyBorder="1" applyAlignment="1" applyProtection="1">
      <protection locked="0"/>
    </xf>
    <xf numFmtId="0" fontId="22" fillId="33" borderId="58" xfId="43" applyFont="1" applyFill="1" applyBorder="1" applyAlignment="1" applyProtection="1">
      <protection locked="0"/>
    </xf>
    <xf numFmtId="0" fontId="22" fillId="33" borderId="22" xfId="43" applyFont="1" applyFill="1" applyBorder="1" applyAlignment="1" applyProtection="1">
      <protection locked="0"/>
    </xf>
    <xf numFmtId="0" fontId="36" fillId="38" borderId="32" xfId="0" applyFont="1" applyFill="1" applyBorder="1" applyAlignment="1">
      <alignment horizontal="center"/>
    </xf>
    <xf numFmtId="164" fontId="36" fillId="36" borderId="30" xfId="8" applyNumberFormat="1" applyFont="1" applyFill="1" applyBorder="1" applyAlignment="1">
      <alignment horizontal="center" vertical="center"/>
    </xf>
    <xf numFmtId="164" fontId="36" fillId="36" borderId="30" xfId="0" applyNumberFormat="1" applyFont="1" applyFill="1" applyBorder="1" applyAlignment="1">
      <alignment horizontal="center"/>
    </xf>
    <xf numFmtId="1" fontId="36" fillId="36" borderId="30" xfId="0" applyNumberFormat="1" applyFont="1" applyFill="1" applyBorder="1" applyAlignment="1">
      <alignment horizontal="center"/>
    </xf>
    <xf numFmtId="0" fontId="18" fillId="0" borderId="13" xfId="42" applyFont="1" applyBorder="1"/>
    <xf numFmtId="165" fontId="36" fillId="36" borderId="30" xfId="0" applyNumberFormat="1" applyFont="1" applyFill="1" applyBorder="1" applyAlignment="1">
      <alignment horizontal="center"/>
    </xf>
    <xf numFmtId="0" fontId="20" fillId="33" borderId="43" xfId="43" applyFont="1" applyFill="1" applyBorder="1" applyAlignment="1" applyProtection="1">
      <alignment horizontal="center"/>
      <protection locked="0"/>
    </xf>
    <xf numFmtId="164" fontId="21" fillId="0" borderId="0" xfId="0" applyNumberFormat="1" applyFont="1"/>
    <xf numFmtId="0" fontId="18" fillId="33" borderId="40" xfId="43" applyFont="1" applyFill="1" applyBorder="1" applyAlignment="1" applyProtection="1">
      <protection locked="0"/>
    </xf>
    <xf numFmtId="0" fontId="21" fillId="0" borderId="37" xfId="0" applyFont="1" applyBorder="1"/>
    <xf numFmtId="0" fontId="21" fillId="35" borderId="37" xfId="0" applyFont="1" applyFill="1" applyBorder="1"/>
    <xf numFmtId="0" fontId="22" fillId="36" borderId="12" xfId="8" applyFont="1" applyFill="1" applyBorder="1" applyAlignment="1">
      <alignment horizontal="center" vertical="center"/>
    </xf>
    <xf numFmtId="0" fontId="22" fillId="36" borderId="50" xfId="8" applyFont="1" applyFill="1" applyBorder="1" applyAlignment="1">
      <alignment horizontal="center" vertical="center"/>
    </xf>
    <xf numFmtId="0" fontId="22" fillId="36" borderId="61" xfId="8" applyFont="1" applyFill="1" applyBorder="1" applyAlignment="1">
      <alignment horizontal="center" vertical="center"/>
    </xf>
    <xf numFmtId="164" fontId="22" fillId="4" borderId="50" xfId="8" applyNumberFormat="1" applyFont="1" applyBorder="1" applyAlignment="1" applyProtection="1">
      <alignment horizontal="center" vertical="center"/>
      <protection locked="0"/>
    </xf>
    <xf numFmtId="0" fontId="22" fillId="4" borderId="50" xfId="8" applyFont="1" applyBorder="1" applyProtection="1">
      <protection locked="0"/>
    </xf>
    <xf numFmtId="0" fontId="22" fillId="4" borderId="37" xfId="8" applyFont="1" applyBorder="1" applyAlignment="1" applyProtection="1">
      <alignment horizontal="center" vertical="center"/>
      <protection locked="0"/>
    </xf>
    <xf numFmtId="0" fontId="22" fillId="4" borderId="61" xfId="8" applyFont="1" applyBorder="1" applyAlignment="1" applyProtection="1">
      <alignment horizontal="center" vertical="center" wrapText="1"/>
      <protection locked="0"/>
    </xf>
    <xf numFmtId="164" fontId="22" fillId="36" borderId="54" xfId="8" applyNumberFormat="1" applyFont="1" applyFill="1" applyBorder="1" applyAlignment="1">
      <alignment horizontal="center" vertical="center"/>
    </xf>
    <xf numFmtId="0" fontId="22" fillId="4" borderId="12" xfId="8" applyFont="1" applyBorder="1" applyAlignment="1" applyProtection="1">
      <alignment horizontal="center" vertical="center"/>
      <protection locked="0"/>
    </xf>
    <xf numFmtId="0" fontId="22" fillId="4" borderId="49" xfId="8" applyFont="1" applyBorder="1" applyAlignment="1" applyProtection="1">
      <alignment horizontal="center" vertical="center"/>
      <protection locked="0"/>
    </xf>
    <xf numFmtId="0" fontId="22" fillId="4" borderId="56" xfId="8" applyFont="1" applyBorder="1" applyAlignment="1" applyProtection="1">
      <alignment horizontal="center" vertical="center"/>
      <protection locked="0"/>
    </xf>
    <xf numFmtId="0" fontId="22" fillId="4" borderId="30" xfId="8" applyFont="1" applyBorder="1" applyProtection="1">
      <protection locked="0"/>
    </xf>
    <xf numFmtId="0" fontId="22" fillId="4" borderId="20" xfId="8" applyFont="1" applyBorder="1" applyProtection="1">
      <protection locked="0"/>
    </xf>
    <xf numFmtId="0" fontId="24" fillId="33" borderId="12" xfId="43" applyFont="1" applyFill="1" applyBorder="1" applyAlignment="1" applyProtection="1">
      <alignment horizontal="center" wrapText="1"/>
    </xf>
    <xf numFmtId="0" fontId="30" fillId="40" borderId="29" xfId="8" applyFont="1" applyFill="1" applyBorder="1"/>
    <xf numFmtId="0" fontId="22" fillId="40" borderId="10" xfId="8" applyFont="1" applyFill="1" applyBorder="1"/>
    <xf numFmtId="0" fontId="22" fillId="40" borderId="31" xfId="8" applyFont="1" applyFill="1" applyBorder="1"/>
    <xf numFmtId="0" fontId="22" fillId="40" borderId="62" xfId="8" applyFont="1" applyFill="1" applyBorder="1" applyAlignment="1" applyProtection="1">
      <alignment horizontal="center" vertical="center"/>
      <protection locked="0"/>
    </xf>
    <xf numFmtId="0" fontId="22" fillId="40" borderId="50" xfId="8" applyFont="1" applyFill="1" applyBorder="1" applyAlignment="1" applyProtection="1">
      <alignment horizontal="center" vertical="center"/>
      <protection locked="0"/>
    </xf>
    <xf numFmtId="0" fontId="22" fillId="40" borderId="54" xfId="8" applyFont="1" applyFill="1" applyBorder="1" applyAlignment="1" applyProtection="1">
      <alignment horizontal="center" vertical="center"/>
      <protection locked="0"/>
    </xf>
    <xf numFmtId="2" fontId="22" fillId="36" borderId="50" xfId="8" applyNumberFormat="1" applyFont="1" applyFill="1" applyBorder="1" applyAlignment="1">
      <alignment horizontal="center" vertical="center"/>
    </xf>
    <xf numFmtId="2" fontId="22" fillId="36" borderId="54" xfId="8" applyNumberFormat="1" applyFont="1" applyFill="1" applyBorder="1" applyAlignment="1">
      <alignment horizontal="center" vertical="center"/>
    </xf>
    <xf numFmtId="164" fontId="32" fillId="36" borderId="32" xfId="0" applyNumberFormat="1" applyFont="1" applyFill="1" applyBorder="1" applyAlignment="1">
      <alignment horizontal="center" vertical="center"/>
    </xf>
    <xf numFmtId="0" fontId="22" fillId="40" borderId="32" xfId="8" applyFont="1" applyFill="1" applyBorder="1" applyAlignment="1" applyProtection="1">
      <alignment horizontal="center"/>
      <protection locked="0"/>
    </xf>
    <xf numFmtId="0" fontId="22" fillId="4" borderId="32" xfId="8" applyFont="1" applyBorder="1" applyAlignment="1" applyProtection="1">
      <alignment horizontal="center"/>
      <protection locked="0"/>
    </xf>
    <xf numFmtId="164" fontId="0" fillId="36" borderId="32" xfId="0" applyNumberFormat="1" applyFill="1" applyBorder="1" applyAlignment="1">
      <alignment horizontal="center"/>
    </xf>
    <xf numFmtId="164" fontId="32" fillId="36" borderId="32" xfId="0" applyNumberFormat="1" applyFont="1" applyFill="1" applyBorder="1" applyAlignment="1">
      <alignment horizontal="center"/>
    </xf>
    <xf numFmtId="164" fontId="22" fillId="36" borderId="62" xfId="0" applyNumberFormat="1" applyFont="1" applyFill="1" applyBorder="1" applyAlignment="1">
      <alignment horizontal="center" vertical="center"/>
    </xf>
    <xf numFmtId="0" fontId="0" fillId="35" borderId="37" xfId="0" applyFill="1" applyBorder="1" applyAlignment="1"/>
    <xf numFmtId="0" fontId="0" fillId="0" borderId="0" xfId="0" applyBorder="1" applyAlignment="1"/>
    <xf numFmtId="164" fontId="0" fillId="0" borderId="37" xfId="0" applyNumberFormat="1" applyBorder="1" applyAlignment="1"/>
    <xf numFmtId="164" fontId="18" fillId="0" borderId="18" xfId="42" applyNumberFormat="1" applyBorder="1" applyAlignment="1">
      <alignment horizontal="center"/>
    </xf>
    <xf numFmtId="0" fontId="18" fillId="0" borderId="19" xfId="42" applyFill="1" applyBorder="1" applyAlignment="1">
      <alignment horizontal="center"/>
    </xf>
    <xf numFmtId="0" fontId="18" fillId="0" borderId="19" xfId="42" applyBorder="1" applyAlignment="1">
      <alignment horizontal="center"/>
    </xf>
    <xf numFmtId="0" fontId="18" fillId="0" borderId="21" xfId="42" applyBorder="1" applyAlignment="1">
      <alignment horizontal="center"/>
    </xf>
    <xf numFmtId="0" fontId="23" fillId="35" borderId="38" xfId="0" applyFont="1" applyFill="1" applyBorder="1" applyAlignment="1">
      <alignment vertical="center"/>
    </xf>
    <xf numFmtId="0" fontId="0" fillId="0" borderId="0" xfId="0" applyAlignment="1">
      <alignment wrapText="1"/>
    </xf>
    <xf numFmtId="0" fontId="0" fillId="0" borderId="0" xfId="0" applyAlignment="1"/>
    <xf numFmtId="0" fontId="0" fillId="0" borderId="0" xfId="0" applyFont="1" applyAlignment="1">
      <alignment horizontal="left" wrapText="1"/>
    </xf>
    <xf numFmtId="0" fontId="22" fillId="0" borderId="0" xfId="0" applyFont="1" applyAlignment="1">
      <alignment vertical="top"/>
    </xf>
    <xf numFmtId="2" fontId="22" fillId="36" borderId="61" xfId="0" applyNumberFormat="1" applyFont="1" applyFill="1" applyBorder="1" applyAlignment="1">
      <alignment horizontal="center" vertical="center"/>
    </xf>
    <xf numFmtId="2" fontId="22" fillId="36" borderId="50" xfId="0" applyNumberFormat="1" applyFont="1" applyFill="1" applyBorder="1" applyAlignment="1">
      <alignment horizontal="center" vertical="center"/>
    </xf>
    <xf numFmtId="2" fontId="22" fillId="36" borderId="54" xfId="0" applyNumberFormat="1" applyFont="1" applyFill="1" applyBorder="1" applyAlignment="1">
      <alignment horizontal="center" vertical="center"/>
    </xf>
    <xf numFmtId="0" fontId="22" fillId="4" borderId="56" xfId="8" applyFont="1" applyBorder="1" applyProtection="1">
      <protection locked="0"/>
    </xf>
    <xf numFmtId="0" fontId="22" fillId="4" borderId="32" xfId="8" applyFont="1" applyBorder="1" applyProtection="1">
      <protection locked="0"/>
    </xf>
    <xf numFmtId="0" fontId="16" fillId="35" borderId="37" xfId="0" applyFont="1" applyFill="1" applyBorder="1" applyAlignment="1">
      <alignment horizontal="left" vertical="center" wrapText="1"/>
    </xf>
    <xf numFmtId="1" fontId="0" fillId="36" borderId="37" xfId="0" applyNumberFormat="1" applyFill="1" applyBorder="1" applyAlignment="1">
      <alignment horizontal="center" vertical="center"/>
    </xf>
    <xf numFmtId="1" fontId="18" fillId="36" borderId="37" xfId="42" applyNumberFormat="1" applyFill="1" applyBorder="1" applyAlignment="1">
      <alignment horizontal="center" vertical="center"/>
    </xf>
    <xf numFmtId="2" fontId="18" fillId="36" borderId="37" xfId="42" applyNumberFormat="1" applyFont="1" applyFill="1" applyBorder="1" applyAlignment="1">
      <alignment horizontal="center" vertical="center"/>
    </xf>
    <xf numFmtId="0" fontId="16" fillId="35" borderId="55" xfId="0" applyFont="1" applyFill="1" applyBorder="1" applyAlignment="1">
      <alignment horizontal="center" vertical="center" wrapText="1"/>
    </xf>
    <xf numFmtId="0" fontId="41" fillId="35" borderId="55" xfId="0" applyFont="1" applyFill="1" applyBorder="1" applyAlignment="1">
      <alignment horizontal="center" vertical="center" wrapText="1"/>
    </xf>
    <xf numFmtId="0" fontId="16" fillId="35" borderId="57" xfId="0" applyFont="1" applyFill="1" applyBorder="1" applyAlignment="1">
      <alignment horizontal="center" vertical="center" wrapText="1"/>
    </xf>
    <xf numFmtId="0" fontId="41" fillId="35" borderId="57" xfId="0" applyFont="1" applyFill="1" applyBorder="1" applyAlignment="1">
      <alignment horizontal="center" vertical="center" wrapText="1"/>
    </xf>
    <xf numFmtId="0" fontId="32" fillId="35" borderId="37" xfId="0" applyFont="1" applyFill="1" applyBorder="1" applyAlignment="1">
      <alignment horizontal="center" vertical="center" wrapText="1"/>
    </xf>
    <xf numFmtId="9" fontId="18" fillId="35" borderId="37" xfId="42" applyNumberFormat="1" applyFill="1" applyBorder="1" applyAlignment="1">
      <alignment horizontal="center" vertical="center"/>
    </xf>
    <xf numFmtId="0" fontId="24" fillId="35" borderId="37" xfId="42" applyFont="1" applyFill="1" applyBorder="1" applyAlignment="1">
      <alignment horizontal="center" wrapText="1"/>
    </xf>
    <xf numFmtId="9" fontId="18" fillId="35" borderId="37" xfId="42" applyNumberFormat="1" applyFill="1" applyBorder="1" applyAlignment="1">
      <alignment horizontal="center"/>
    </xf>
    <xf numFmtId="2" fontId="24" fillId="35" borderId="37" xfId="42" applyNumberFormat="1" applyFont="1" applyFill="1" applyBorder="1" applyAlignment="1">
      <alignment horizontal="center" vertical="center"/>
    </xf>
    <xf numFmtId="166" fontId="0" fillId="0" borderId="0" xfId="0" applyNumberFormat="1" applyAlignment="1">
      <alignment horizontal="center"/>
    </xf>
    <xf numFmtId="0" fontId="22" fillId="0" borderId="0" xfId="0" applyFont="1" applyAlignment="1">
      <alignment horizontal="left" vertical="top" wrapText="1"/>
    </xf>
    <xf numFmtId="0" fontId="23" fillId="35" borderId="37" xfId="0" applyFont="1" applyFill="1" applyBorder="1" applyAlignment="1">
      <alignment horizontal="left" vertical="center"/>
    </xf>
    <xf numFmtId="0" fontId="23" fillId="35" borderId="37" xfId="0" applyFont="1" applyFill="1" applyBorder="1" applyAlignment="1">
      <alignment horizontal="center" vertical="center"/>
    </xf>
    <xf numFmtId="0" fontId="23" fillId="35" borderId="37" xfId="0" applyFont="1" applyFill="1" applyBorder="1" applyAlignment="1">
      <alignment horizontal="center" wrapText="1"/>
    </xf>
    <xf numFmtId="0" fontId="23" fillId="35" borderId="37" xfId="0" applyFont="1" applyFill="1" applyBorder="1" applyAlignment="1">
      <alignment horizontal="center" vertical="center" wrapText="1"/>
    </xf>
    <xf numFmtId="0" fontId="22" fillId="0" borderId="37" xfId="0" applyFont="1" applyBorder="1"/>
    <xf numFmtId="0" fontId="23" fillId="35" borderId="37" xfId="0" applyFont="1" applyFill="1" applyBorder="1"/>
    <xf numFmtId="0" fontId="22" fillId="0" borderId="0" xfId="0" applyFont="1" applyAlignment="1">
      <alignment horizontal="center"/>
    </xf>
    <xf numFmtId="0" fontId="22" fillId="35" borderId="37" xfId="0" applyFont="1" applyFill="1" applyBorder="1" applyAlignment="1">
      <alignment horizontal="center" vertical="center" wrapText="1"/>
    </xf>
    <xf numFmtId="1" fontId="22" fillId="0" borderId="37" xfId="0" applyNumberFormat="1" applyFont="1" applyBorder="1" applyAlignment="1">
      <alignment horizontal="center" wrapText="1"/>
    </xf>
    <xf numFmtId="0" fontId="22" fillId="0" borderId="37" xfId="0" applyFont="1" applyBorder="1" applyAlignment="1">
      <alignment horizontal="center" vertical="center"/>
    </xf>
    <xf numFmtId="1" fontId="22" fillId="0" borderId="37" xfId="0" applyNumberFormat="1" applyFont="1" applyBorder="1" applyAlignment="1">
      <alignment horizontal="center"/>
    </xf>
    <xf numFmtId="0" fontId="22" fillId="0" borderId="37" xfId="0" applyFont="1" applyBorder="1" applyAlignment="1">
      <alignment horizontal="center"/>
    </xf>
    <xf numFmtId="0" fontId="23" fillId="35" borderId="58" xfId="0" applyFont="1" applyFill="1" applyBorder="1"/>
    <xf numFmtId="0" fontId="23" fillId="35" borderId="45" xfId="0" applyFont="1" applyFill="1" applyBorder="1"/>
    <xf numFmtId="164" fontId="22" fillId="36" borderId="37" xfId="0" applyNumberFormat="1" applyFont="1" applyFill="1" applyBorder="1" applyAlignment="1">
      <alignment horizontal="center"/>
    </xf>
    <xf numFmtId="164" fontId="23" fillId="35" borderId="37" xfId="0" applyNumberFormat="1" applyFont="1" applyFill="1" applyBorder="1" applyAlignment="1">
      <alignment horizontal="center"/>
    </xf>
    <xf numFmtId="0" fontId="22" fillId="36" borderId="37" xfId="0" applyFont="1" applyFill="1" applyBorder="1" applyAlignment="1">
      <alignment horizontal="center"/>
    </xf>
    <xf numFmtId="1" fontId="20" fillId="36" borderId="12" xfId="42" applyNumberFormat="1" applyFont="1" applyFill="1" applyBorder="1"/>
    <xf numFmtId="1" fontId="18" fillId="39" borderId="50" xfId="42" applyNumberFormat="1" applyFont="1" applyFill="1" applyBorder="1"/>
    <xf numFmtId="0" fontId="22" fillId="0" borderId="12" xfId="8" applyFont="1" applyFill="1" applyBorder="1"/>
    <xf numFmtId="0" fontId="22" fillId="0" borderId="40" xfId="8" applyFont="1" applyFill="1" applyBorder="1"/>
    <xf numFmtId="0" fontId="23" fillId="0" borderId="0" xfId="0" applyFont="1"/>
    <xf numFmtId="0" fontId="55" fillId="0" borderId="0" xfId="0" applyFont="1"/>
    <xf numFmtId="0" fontId="56" fillId="0" borderId="0" xfId="0" applyFont="1"/>
    <xf numFmtId="0" fontId="54" fillId="0" borderId="0" xfId="0" applyFont="1" applyAlignment="1">
      <alignment vertical="top"/>
    </xf>
    <xf numFmtId="0" fontId="56" fillId="0" borderId="0" xfId="0" applyFont="1" applyAlignment="1">
      <alignment vertical="top"/>
    </xf>
    <xf numFmtId="0" fontId="22" fillId="0" borderId="0" xfId="0" applyFont="1" applyAlignment="1">
      <alignment horizontal="left" vertical="top" wrapText="1"/>
    </xf>
    <xf numFmtId="0" fontId="18" fillId="0" borderId="0" xfId="45" applyFont="1" applyAlignment="1">
      <alignment horizontal="left" vertical="top" wrapText="1"/>
    </xf>
    <xf numFmtId="0" fontId="32" fillId="0" borderId="0" xfId="45" applyFont="1" applyAlignment="1">
      <alignment horizontal="left" vertical="top" wrapText="1"/>
    </xf>
    <xf numFmtId="0" fontId="22" fillId="0" borderId="0" xfId="0" applyFont="1" applyAlignment="1">
      <alignment horizontal="left" vertical="top"/>
    </xf>
    <xf numFmtId="0" fontId="0" fillId="0" borderId="0" xfId="0" applyFill="1"/>
    <xf numFmtId="0" fontId="23" fillId="36" borderId="30" xfId="0" applyFont="1" applyFill="1" applyBorder="1"/>
    <xf numFmtId="0" fontId="22" fillId="36" borderId="31" xfId="0" applyFont="1" applyFill="1" applyBorder="1"/>
    <xf numFmtId="0" fontId="23" fillId="40" borderId="12" xfId="0" applyFont="1" applyFill="1" applyBorder="1"/>
    <xf numFmtId="0" fontId="22" fillId="40" borderId="58" xfId="0" applyFont="1" applyFill="1" applyBorder="1" applyAlignment="1" applyProtection="1">
      <alignment horizontal="center"/>
      <protection locked="0"/>
    </xf>
    <xf numFmtId="164" fontId="22" fillId="36" borderId="45" xfId="0" applyNumberFormat="1" applyFont="1" applyFill="1" applyBorder="1" applyAlignment="1">
      <alignment horizontal="center"/>
    </xf>
    <xf numFmtId="0" fontId="22" fillId="0" borderId="58" xfId="0" applyFont="1" applyBorder="1"/>
    <xf numFmtId="0" fontId="22" fillId="40" borderId="45" xfId="0" applyFont="1" applyFill="1" applyBorder="1" applyAlignment="1" applyProtection="1">
      <alignment horizontal="center"/>
      <protection locked="0"/>
    </xf>
    <xf numFmtId="0" fontId="20" fillId="33" borderId="46" xfId="43" applyFont="1" applyFill="1" applyBorder="1" applyAlignment="1" applyProtection="1">
      <protection locked="0"/>
    </xf>
    <xf numFmtId="164" fontId="22" fillId="36" borderId="39" xfId="8" applyNumberFormat="1" applyFont="1" applyFill="1" applyBorder="1" applyAlignment="1">
      <alignment horizontal="center" vertical="center"/>
    </xf>
    <xf numFmtId="0" fontId="18" fillId="41" borderId="44" xfId="43" applyFont="1" applyFill="1" applyBorder="1" applyAlignment="1" applyProtection="1">
      <protection locked="0"/>
    </xf>
    <xf numFmtId="0" fontId="18" fillId="41" borderId="51" xfId="43" applyFont="1" applyFill="1" applyBorder="1" applyAlignment="1" applyProtection="1">
      <protection locked="0"/>
    </xf>
    <xf numFmtId="0" fontId="20" fillId="41" borderId="44" xfId="43" applyFont="1" applyFill="1" applyBorder="1" applyAlignment="1" applyProtection="1">
      <protection locked="0"/>
    </xf>
    <xf numFmtId="0" fontId="20" fillId="41" borderId="51" xfId="43" applyFont="1" applyFill="1" applyBorder="1" applyAlignment="1" applyProtection="1">
      <protection locked="0"/>
    </xf>
    <xf numFmtId="11" fontId="18" fillId="33" borderId="52" xfId="43" applyNumberFormat="1" applyFont="1" applyFill="1" applyBorder="1" applyAlignment="1" applyProtection="1">
      <protection locked="0"/>
    </xf>
    <xf numFmtId="9" fontId="22" fillId="41" borderId="37" xfId="8" applyNumberFormat="1" applyFont="1" applyFill="1" applyBorder="1" applyAlignment="1" applyProtection="1">
      <alignment horizontal="center" vertical="center"/>
      <protection locked="0"/>
    </xf>
    <xf numFmtId="0" fontId="22" fillId="41" borderId="50" xfId="8" applyFont="1" applyFill="1" applyBorder="1" applyAlignment="1" applyProtection="1">
      <alignment horizontal="center"/>
      <protection locked="0"/>
    </xf>
    <xf numFmtId="0" fontId="18" fillId="41" borderId="48" xfId="43" applyFont="1" applyFill="1" applyBorder="1" applyAlignment="1" applyProtection="1">
      <protection locked="0"/>
    </xf>
    <xf numFmtId="0" fontId="23" fillId="35" borderId="62" xfId="0" applyFont="1" applyFill="1" applyBorder="1" applyAlignment="1">
      <alignment horizontal="center" vertical="center" wrapText="1"/>
    </xf>
    <xf numFmtId="0" fontId="23" fillId="35" borderId="12" xfId="0" applyFont="1" applyFill="1" applyBorder="1" applyAlignment="1">
      <alignment horizontal="center" vertical="center" wrapText="1"/>
    </xf>
    <xf numFmtId="0" fontId="24" fillId="35" borderId="62" xfId="0" applyFont="1" applyFill="1" applyBorder="1" applyAlignment="1">
      <alignment horizontal="center" vertical="center" wrapText="1"/>
    </xf>
    <xf numFmtId="2" fontId="24" fillId="35" borderId="32" xfId="0" applyNumberFormat="1" applyFont="1" applyFill="1" applyBorder="1" applyAlignment="1">
      <alignment horizontal="center" vertical="center" wrapText="1"/>
    </xf>
    <xf numFmtId="0" fontId="24" fillId="35" borderId="53" xfId="0" applyFont="1" applyFill="1" applyBorder="1" applyAlignment="1">
      <alignment horizontal="center" vertical="center" wrapText="1"/>
    </xf>
    <xf numFmtId="0" fontId="23" fillId="35" borderId="12" xfId="0" applyFont="1" applyFill="1" applyBorder="1"/>
    <xf numFmtId="0" fontId="24" fillId="35" borderId="32" xfId="0" applyFont="1" applyFill="1" applyBorder="1" applyAlignment="1">
      <alignment horizontal="center" vertical="center" wrapText="1"/>
    </xf>
    <xf numFmtId="0" fontId="22" fillId="41" borderId="32" xfId="8" applyFont="1" applyFill="1" applyBorder="1" applyAlignment="1" applyProtection="1">
      <alignment horizontal="center"/>
      <protection locked="0"/>
    </xf>
    <xf numFmtId="0" fontId="20" fillId="33" borderId="39" xfId="43" applyFont="1" applyFill="1" applyBorder="1" applyAlignment="1" applyProtection="1"/>
    <xf numFmtId="0" fontId="20" fillId="33" borderId="46" xfId="43" applyFont="1" applyFill="1" applyBorder="1" applyAlignment="1" applyProtection="1"/>
    <xf numFmtId="0" fontId="24" fillId="33" borderId="47" xfId="43" applyFont="1" applyFill="1" applyBorder="1" applyAlignment="1" applyProtection="1"/>
    <xf numFmtId="0" fontId="24" fillId="33" borderId="48" xfId="43" applyFont="1" applyFill="1" applyBorder="1" applyAlignment="1" applyProtection="1">
      <alignment horizontal="center"/>
    </xf>
    <xf numFmtId="0" fontId="16" fillId="35" borderId="32" xfId="0" applyFont="1" applyFill="1" applyBorder="1" applyAlignment="1">
      <alignment horizontal="center" vertical="center" wrapText="1"/>
    </xf>
    <xf numFmtId="0" fontId="22" fillId="41" borderId="37" xfId="8" applyFont="1" applyFill="1" applyBorder="1" applyAlignment="1" applyProtection="1">
      <alignment horizontal="center"/>
      <protection locked="0"/>
    </xf>
    <xf numFmtId="0" fontId="23" fillId="35" borderId="30" xfId="8" applyFont="1" applyFill="1" applyBorder="1" applyAlignment="1">
      <alignment horizontal="center" vertical="center"/>
    </xf>
    <xf numFmtId="164" fontId="18" fillId="36" borderId="61" xfId="42" applyNumberFormat="1" applyFont="1" applyFill="1" applyBorder="1"/>
    <xf numFmtId="164" fontId="18" fillId="0" borderId="50" xfId="42" applyNumberFormat="1" applyFont="1" applyBorder="1" applyAlignment="1">
      <alignment horizontal="center"/>
    </xf>
    <xf numFmtId="164" fontId="24" fillId="36" borderId="50" xfId="42" applyNumberFormat="1" applyFont="1" applyFill="1" applyBorder="1"/>
    <xf numFmtId="165" fontId="24" fillId="36" borderId="50" xfId="42" applyNumberFormat="1" applyFont="1" applyFill="1" applyBorder="1"/>
    <xf numFmtId="164" fontId="18" fillId="4" borderId="54" xfId="8" applyNumberFormat="1" applyFont="1" applyBorder="1" applyProtection="1">
      <protection locked="0"/>
    </xf>
    <xf numFmtId="164" fontId="24" fillId="36" borderId="62" xfId="42" applyNumberFormat="1" applyFont="1" applyFill="1" applyBorder="1"/>
    <xf numFmtId="164" fontId="18" fillId="36" borderId="50" xfId="42" quotePrefix="1" applyNumberFormat="1" applyFont="1" applyFill="1" applyBorder="1"/>
    <xf numFmtId="0" fontId="24" fillId="0" borderId="40" xfId="42" applyFont="1" applyBorder="1" applyAlignment="1"/>
    <xf numFmtId="0" fontId="18" fillId="0" borderId="43" xfId="42" applyFont="1" applyBorder="1" applyAlignment="1"/>
    <xf numFmtId="0" fontId="22" fillId="0" borderId="66" xfId="0" applyFont="1" applyBorder="1"/>
    <xf numFmtId="0" fontId="22" fillId="0" borderId="65" xfId="0" applyFont="1" applyBorder="1"/>
    <xf numFmtId="0" fontId="22" fillId="35" borderId="67" xfId="0" applyFont="1" applyFill="1" applyBorder="1"/>
    <xf numFmtId="0" fontId="22" fillId="0" borderId="67" xfId="0" applyFont="1" applyBorder="1"/>
    <xf numFmtId="0" fontId="22" fillId="0" borderId="42" xfId="0" applyFont="1" applyBorder="1"/>
    <xf numFmtId="0" fontId="22" fillId="35" borderId="42" xfId="0" applyFont="1" applyFill="1" applyBorder="1"/>
    <xf numFmtId="0" fontId="22" fillId="35" borderId="42" xfId="8" applyFont="1" applyFill="1" applyBorder="1"/>
    <xf numFmtId="0" fontId="22" fillId="40" borderId="42" xfId="8" applyFont="1" applyFill="1" applyBorder="1" applyProtection="1">
      <protection locked="0"/>
    </xf>
    <xf numFmtId="0" fontId="22" fillId="35" borderId="37" xfId="0" applyFont="1" applyFill="1" applyBorder="1"/>
    <xf numFmtId="0" fontId="22" fillId="35" borderId="37" xfId="8" applyFont="1" applyFill="1" applyBorder="1"/>
    <xf numFmtId="0" fontId="22" fillId="40" borderId="37" xfId="8" applyFont="1" applyFill="1" applyBorder="1" applyProtection="1">
      <protection locked="0"/>
    </xf>
    <xf numFmtId="0" fontId="22" fillId="0" borderId="26" xfId="0" applyFont="1" applyBorder="1" applyAlignment="1">
      <alignment horizontal="center" vertical="center"/>
    </xf>
    <xf numFmtId="0" fontId="22" fillId="0" borderId="68" xfId="0" applyFont="1" applyBorder="1"/>
    <xf numFmtId="0" fontId="22" fillId="35" borderId="68" xfId="0" applyFont="1" applyFill="1" applyBorder="1"/>
    <xf numFmtId="0" fontId="22" fillId="35" borderId="68" xfId="8" applyFont="1" applyFill="1" applyBorder="1"/>
    <xf numFmtId="0" fontId="22" fillId="40" borderId="68" xfId="8" applyFont="1" applyFill="1" applyBorder="1" applyProtection="1">
      <protection locked="0"/>
    </xf>
    <xf numFmtId="0" fontId="22" fillId="0" borderId="24" xfId="0" applyFont="1" applyBorder="1" applyAlignment="1">
      <alignment horizontal="center" vertical="center" wrapText="1"/>
    </xf>
    <xf numFmtId="0" fontId="22" fillId="0" borderId="24"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3" fillId="35" borderId="37" xfId="0" applyFont="1" applyFill="1" applyBorder="1" applyAlignment="1">
      <alignment horizontal="left"/>
    </xf>
    <xf numFmtId="0" fontId="23" fillId="40" borderId="37" xfId="8" applyFont="1" applyFill="1" applyBorder="1" applyProtection="1">
      <protection locked="0"/>
    </xf>
    <xf numFmtId="0" fontId="22" fillId="0" borderId="37" xfId="0" applyFont="1" applyBorder="1" applyAlignment="1">
      <alignment vertical="center"/>
    </xf>
    <xf numFmtId="0" fontId="22" fillId="0" borderId="37" xfId="0" applyFont="1" applyBorder="1" applyAlignment="1"/>
    <xf numFmtId="0" fontId="22" fillId="0" borderId="27" xfId="0" applyFont="1" applyBorder="1" applyAlignment="1">
      <alignment horizontal="center" vertical="center"/>
    </xf>
    <xf numFmtId="0" fontId="22" fillId="0" borderId="24" xfId="0" applyFont="1" applyBorder="1" applyAlignment="1">
      <alignment horizontal="center" wrapText="1"/>
    </xf>
    <xf numFmtId="0" fontId="22" fillId="0" borderId="24" xfId="0" applyFont="1" applyBorder="1" applyAlignment="1">
      <alignment horizontal="center"/>
    </xf>
    <xf numFmtId="0" fontId="22" fillId="0" borderId="24" xfId="0" applyFont="1" applyFill="1" applyBorder="1" applyAlignment="1">
      <alignment horizontal="center"/>
    </xf>
    <xf numFmtId="0" fontId="22" fillId="0" borderId="37" xfId="0" applyFont="1" applyFill="1" applyBorder="1" applyAlignment="1">
      <alignment vertical="center"/>
    </xf>
    <xf numFmtId="0" fontId="22" fillId="35" borderId="37" xfId="0" applyFont="1" applyFill="1" applyBorder="1" applyAlignment="1">
      <alignment vertical="center"/>
    </xf>
    <xf numFmtId="0" fontId="23" fillId="33" borderId="65" xfId="43" applyFont="1" applyFill="1" applyBorder="1" applyAlignment="1">
      <alignment horizontal="center"/>
    </xf>
    <xf numFmtId="0" fontId="23" fillId="33" borderId="67" xfId="43" applyFont="1" applyFill="1" applyBorder="1" applyAlignment="1">
      <alignment horizontal="center"/>
    </xf>
    <xf numFmtId="0" fontId="23" fillId="33" borderId="67" xfId="43" applyFont="1" applyFill="1" applyBorder="1" applyAlignment="1">
      <alignment horizontal="center" wrapText="1"/>
    </xf>
    <xf numFmtId="164" fontId="25" fillId="34" borderId="10" xfId="43" applyNumberFormat="1" applyFont="1" applyFill="1" applyBorder="1" applyAlignment="1" applyProtection="1">
      <protection locked="0"/>
    </xf>
    <xf numFmtId="164" fontId="20" fillId="34" borderId="31" xfId="43" applyNumberFormat="1" applyFont="1" applyFill="1" applyBorder="1" applyAlignment="1">
      <alignment horizontal="left"/>
    </xf>
    <xf numFmtId="164" fontId="22" fillId="36" borderId="42" xfId="0" applyNumberFormat="1" applyFont="1" applyFill="1" applyBorder="1"/>
    <xf numFmtId="164" fontId="22" fillId="36" borderId="17" xfId="0" applyNumberFormat="1" applyFont="1" applyFill="1" applyBorder="1"/>
    <xf numFmtId="164" fontId="22" fillId="36" borderId="37" xfId="0" applyNumberFormat="1" applyFont="1" applyFill="1" applyBorder="1"/>
    <xf numFmtId="164" fontId="22" fillId="36" borderId="19" xfId="0" applyNumberFormat="1" applyFont="1" applyFill="1" applyBorder="1"/>
    <xf numFmtId="164" fontId="22" fillId="36" borderId="68" xfId="0" applyNumberFormat="1" applyFont="1" applyFill="1" applyBorder="1"/>
    <xf numFmtId="164" fontId="22" fillId="36" borderId="21" xfId="0" applyNumberFormat="1" applyFont="1" applyFill="1" applyBorder="1"/>
    <xf numFmtId="164" fontId="22" fillId="36" borderId="29" xfId="0" applyNumberFormat="1" applyFont="1" applyFill="1" applyBorder="1"/>
    <xf numFmtId="164" fontId="22" fillId="36" borderId="30" xfId="0" applyNumberFormat="1" applyFont="1" applyFill="1" applyBorder="1"/>
    <xf numFmtId="164" fontId="22" fillId="36" borderId="31" xfId="0" applyNumberFormat="1" applyFont="1" applyFill="1" applyBorder="1"/>
    <xf numFmtId="164" fontId="21" fillId="0" borderId="0" xfId="0" applyNumberFormat="1" applyFont="1" applyBorder="1" applyAlignment="1">
      <alignment horizontal="center" vertical="center"/>
    </xf>
    <xf numFmtId="0" fontId="22" fillId="40" borderId="66" xfId="8" applyFont="1" applyFill="1" applyBorder="1" applyProtection="1">
      <protection locked="0"/>
    </xf>
    <xf numFmtId="164" fontId="22" fillId="36" borderId="66" xfId="0" applyNumberFormat="1" applyFont="1" applyFill="1" applyBorder="1"/>
    <xf numFmtId="164" fontId="22" fillId="36" borderId="49" xfId="0" applyNumberFormat="1" applyFont="1" applyFill="1" applyBorder="1"/>
    <xf numFmtId="0" fontId="22" fillId="35" borderId="65" xfId="8" applyFont="1" applyFill="1" applyBorder="1"/>
    <xf numFmtId="0" fontId="22" fillId="40" borderId="65" xfId="8" applyFont="1" applyFill="1" applyBorder="1" applyProtection="1">
      <protection locked="0"/>
    </xf>
    <xf numFmtId="164" fontId="22" fillId="36" borderId="65" xfId="0" applyNumberFormat="1" applyFont="1" applyFill="1" applyBorder="1"/>
    <xf numFmtId="164" fontId="22" fillId="36" borderId="25" xfId="0" applyNumberFormat="1" applyFont="1" applyFill="1" applyBorder="1"/>
    <xf numFmtId="0" fontId="22" fillId="0" borderId="55" xfId="0" applyFont="1" applyBorder="1"/>
    <xf numFmtId="0" fontId="22" fillId="35" borderId="55" xfId="0" applyFont="1" applyFill="1" applyBorder="1"/>
    <xf numFmtId="0" fontId="22" fillId="35" borderId="55" xfId="8" applyFont="1" applyFill="1" applyBorder="1"/>
    <xf numFmtId="0" fontId="22" fillId="40" borderId="55" xfId="8" applyFont="1" applyFill="1" applyBorder="1" applyProtection="1">
      <protection locked="0"/>
    </xf>
    <xf numFmtId="164" fontId="22" fillId="36" borderId="55" xfId="0" applyNumberFormat="1" applyFont="1" applyFill="1" applyBorder="1"/>
    <xf numFmtId="164" fontId="22" fillId="36" borderId="18" xfId="0" applyNumberFormat="1" applyFont="1" applyFill="1" applyBorder="1"/>
    <xf numFmtId="0" fontId="22" fillId="0" borderId="57" xfId="0" applyFont="1" applyBorder="1"/>
    <xf numFmtId="0" fontId="22" fillId="40" borderId="57" xfId="8" applyFont="1" applyFill="1" applyBorder="1" applyProtection="1">
      <protection locked="0"/>
    </xf>
    <xf numFmtId="164" fontId="22" fillId="36" borderId="57" xfId="0" applyNumberFormat="1" applyFont="1" applyFill="1" applyBorder="1"/>
    <xf numFmtId="164" fontId="22" fillId="36" borderId="20" xfId="0" applyNumberFormat="1" applyFont="1" applyFill="1" applyBorder="1"/>
    <xf numFmtId="0" fontId="22" fillId="35" borderId="65" xfId="0" applyFont="1" applyFill="1" applyBorder="1"/>
    <xf numFmtId="0" fontId="22" fillId="40" borderId="67" xfId="8" applyFont="1" applyFill="1" applyBorder="1" applyProtection="1">
      <protection locked="0"/>
    </xf>
    <xf numFmtId="164" fontId="22" fillId="36" borderId="67" xfId="0" applyNumberFormat="1" applyFont="1" applyFill="1" applyBorder="1"/>
    <xf numFmtId="164" fontId="22" fillId="36" borderId="16" xfId="0" applyNumberFormat="1" applyFont="1" applyFill="1" applyBorder="1"/>
    <xf numFmtId="0" fontId="22" fillId="39" borderId="55" xfId="0" applyFont="1" applyFill="1" applyBorder="1"/>
    <xf numFmtId="0" fontId="22" fillId="35" borderId="57" xfId="0" applyFont="1" applyFill="1" applyBorder="1"/>
    <xf numFmtId="0" fontId="22" fillId="35" borderId="57" xfId="8" applyFont="1" applyFill="1" applyBorder="1"/>
    <xf numFmtId="0" fontId="22" fillId="35" borderId="67" xfId="8" applyFont="1" applyFill="1" applyBorder="1"/>
    <xf numFmtId="0" fontId="22" fillId="35" borderId="66" xfId="0" applyFont="1" applyFill="1" applyBorder="1"/>
    <xf numFmtId="0" fontId="18" fillId="41" borderId="61" xfId="43" applyFont="1" applyFill="1" applyBorder="1" applyAlignment="1" applyProtection="1">
      <alignment horizontal="center"/>
      <protection locked="0"/>
    </xf>
    <xf numFmtId="0" fontId="18" fillId="41" borderId="50" xfId="43" applyFont="1" applyFill="1" applyBorder="1" applyAlignment="1" applyProtection="1">
      <alignment horizontal="center"/>
      <protection locked="0"/>
    </xf>
    <xf numFmtId="0" fontId="20" fillId="33" borderId="41" xfId="43" applyFont="1" applyFill="1" applyBorder="1" applyAlignment="1" applyProtection="1">
      <protection locked="0"/>
    </xf>
    <xf numFmtId="0" fontId="20" fillId="33" borderId="43" xfId="43" applyFont="1" applyFill="1" applyBorder="1" applyAlignment="1" applyProtection="1">
      <protection locked="0"/>
    </xf>
    <xf numFmtId="0" fontId="20" fillId="33" borderId="63" xfId="43" applyFont="1" applyFill="1" applyBorder="1" applyAlignment="1" applyProtection="1">
      <protection locked="0"/>
    </xf>
    <xf numFmtId="0" fontId="20" fillId="33" borderId="47" xfId="43" applyFont="1" applyFill="1" applyBorder="1" applyAlignment="1" applyProtection="1">
      <protection locked="0"/>
    </xf>
    <xf numFmtId="0" fontId="22" fillId="4" borderId="61" xfId="8" applyFont="1" applyBorder="1" applyAlignment="1" applyProtection="1">
      <alignment horizontal="center"/>
      <protection locked="0"/>
    </xf>
    <xf numFmtId="0" fontId="22" fillId="4" borderId="19" xfId="8" applyFont="1" applyBorder="1" applyAlignment="1" applyProtection="1">
      <alignment horizontal="center"/>
      <protection locked="0"/>
    </xf>
    <xf numFmtId="0" fontId="22" fillId="36" borderId="12" xfId="8" applyFont="1" applyFill="1" applyBorder="1" applyAlignment="1">
      <alignment horizontal="center"/>
    </xf>
    <xf numFmtId="164" fontId="22" fillId="36" borderId="50" xfId="8" applyNumberFormat="1" applyFont="1" applyFill="1" applyBorder="1" applyAlignment="1">
      <alignment horizontal="center"/>
    </xf>
    <xf numFmtId="164" fontId="22" fillId="36" borderId="12" xfId="8" applyNumberFormat="1" applyFont="1" applyFill="1" applyBorder="1" applyAlignment="1">
      <alignment horizontal="center"/>
    </xf>
    <xf numFmtId="0" fontId="22" fillId="4" borderId="50" xfId="8" applyFont="1" applyBorder="1" applyAlignment="1" applyProtection="1">
      <alignment horizontal="center"/>
      <protection locked="0"/>
    </xf>
    <xf numFmtId="0" fontId="22" fillId="36" borderId="50" xfId="8" applyFont="1" applyFill="1" applyBorder="1" applyAlignment="1">
      <alignment horizontal="center"/>
    </xf>
    <xf numFmtId="0" fontId="22" fillId="36" borderId="62" xfId="8" applyFont="1" applyFill="1" applyBorder="1" applyAlignment="1">
      <alignment horizontal="center"/>
    </xf>
    <xf numFmtId="164" fontId="22" fillId="4" borderId="61" xfId="8" applyNumberFormat="1" applyFont="1" applyBorder="1" applyAlignment="1" applyProtection="1">
      <alignment horizontal="center"/>
      <protection locked="0"/>
    </xf>
    <xf numFmtId="164" fontId="22" fillId="4" borderId="54" xfId="8" applyNumberFormat="1" applyFont="1" applyBorder="1" applyAlignment="1" applyProtection="1">
      <alignment horizontal="center"/>
      <protection locked="0"/>
    </xf>
    <xf numFmtId="0" fontId="18" fillId="41" borderId="54" xfId="43" applyFont="1" applyFill="1" applyBorder="1" applyAlignment="1" applyProtection="1">
      <alignment horizontal="center"/>
      <protection locked="0"/>
    </xf>
    <xf numFmtId="0" fontId="22" fillId="36" borderId="54" xfId="8" applyFont="1" applyFill="1" applyBorder="1" applyAlignment="1">
      <alignment horizontal="center"/>
    </xf>
    <xf numFmtId="0" fontId="18" fillId="0" borderId="0" xfId="45" applyFont="1" applyAlignment="1">
      <alignment horizontal="left" vertical="top" wrapText="1"/>
    </xf>
    <xf numFmtId="0" fontId="32" fillId="0" borderId="0" xfId="45" applyFont="1" applyAlignment="1">
      <alignment horizontal="left" vertical="top" wrapText="1"/>
    </xf>
    <xf numFmtId="0" fontId="57" fillId="0" borderId="0" xfId="0" applyFont="1"/>
    <xf numFmtId="0" fontId="58" fillId="0" borderId="0" xfId="45" applyFont="1" applyAlignment="1">
      <alignment vertical="center"/>
    </xf>
    <xf numFmtId="0" fontId="22" fillId="0" borderId="0" xfId="0" applyFont="1" applyAlignment="1">
      <alignment horizontal="left" vertical="center" indent="7"/>
    </xf>
    <xf numFmtId="0" fontId="22" fillId="0" borderId="0" xfId="0" applyFont="1" applyAlignment="1">
      <alignment vertical="center"/>
    </xf>
    <xf numFmtId="0" fontId="22" fillId="0" borderId="0" xfId="0" applyFont="1" applyAlignment="1">
      <alignment horizontal="left" vertical="center"/>
    </xf>
    <xf numFmtId="0" fontId="57" fillId="0" borderId="0" xfId="0" applyFont="1" applyAlignment="1">
      <alignment horizontal="left"/>
    </xf>
    <xf numFmtId="0" fontId="23" fillId="0" borderId="0" xfId="0" applyFont="1" applyAlignment="1">
      <alignment horizontal="left" vertical="center"/>
    </xf>
    <xf numFmtId="0" fontId="60" fillId="0" borderId="0" xfId="0" applyFont="1" applyAlignment="1">
      <alignment horizontal="left" vertical="center"/>
    </xf>
    <xf numFmtId="0" fontId="18" fillId="0" borderId="0" xfId="45" applyFont="1" applyAlignment="1">
      <alignment horizontal="left" vertical="center"/>
    </xf>
    <xf numFmtId="0" fontId="18" fillId="0" borderId="0" xfId="45" applyFont="1" applyAlignment="1">
      <alignment horizontal="left" vertical="center" indent="4"/>
    </xf>
    <xf numFmtId="0" fontId="18" fillId="0" borderId="0" xfId="45" applyFont="1" applyAlignment="1">
      <alignment horizontal="left" vertical="center" wrapText="1"/>
    </xf>
    <xf numFmtId="0" fontId="22" fillId="0" borderId="0" xfId="0" applyFont="1" applyAlignment="1">
      <alignment horizontal="left" vertical="center" indent="4"/>
    </xf>
    <xf numFmtId="0" fontId="61" fillId="0" borderId="0" xfId="0" applyFont="1" applyAlignment="1">
      <alignment vertical="center"/>
    </xf>
    <xf numFmtId="0" fontId="0" fillId="0" borderId="0" xfId="0" applyFont="1"/>
    <xf numFmtId="0" fontId="23" fillId="0" borderId="0" xfId="0" applyFont="1" applyAlignment="1">
      <alignment vertical="center"/>
    </xf>
    <xf numFmtId="0" fontId="62" fillId="0" borderId="0" xfId="0" applyFont="1" applyAlignment="1">
      <alignment horizontal="left" vertical="center"/>
    </xf>
    <xf numFmtId="0" fontId="22" fillId="0" borderId="0" xfId="0" applyFont="1" applyAlignment="1">
      <alignment horizontal="left" vertical="center" wrapText="1"/>
    </xf>
    <xf numFmtId="0" fontId="62" fillId="0" borderId="0" xfId="0" applyFont="1" applyAlignment="1">
      <alignment horizontal="left" vertical="center" wrapText="1"/>
    </xf>
    <xf numFmtId="0" fontId="18" fillId="0" borderId="0" xfId="42" applyFont="1" applyBorder="1"/>
    <xf numFmtId="0" fontId="18" fillId="0" borderId="30" xfId="42" applyFont="1" applyBorder="1" applyAlignment="1">
      <alignment vertical="center"/>
    </xf>
    <xf numFmtId="164" fontId="63" fillId="35" borderId="53" xfId="42" applyNumberFormat="1" applyFont="1" applyFill="1" applyBorder="1"/>
    <xf numFmtId="0" fontId="63" fillId="35" borderId="30" xfId="8" applyFont="1" applyFill="1" applyBorder="1"/>
    <xf numFmtId="164" fontId="63" fillId="35" borderId="36" xfId="42" applyNumberFormat="1" applyFont="1" applyFill="1" applyBorder="1"/>
    <xf numFmtId="164" fontId="63" fillId="35" borderId="51" xfId="42" applyNumberFormat="1" applyFont="1" applyFill="1" applyBorder="1"/>
    <xf numFmtId="0" fontId="18" fillId="0" borderId="0" xfId="45" applyFont="1" applyAlignment="1">
      <alignment horizontal="left" vertical="center" wrapText="1"/>
    </xf>
    <xf numFmtId="0" fontId="22" fillId="0" borderId="0" xfId="0" applyFont="1" applyAlignment="1">
      <alignment horizontal="left" vertical="center" wrapText="1"/>
    </xf>
    <xf numFmtId="0" fontId="28" fillId="0" borderId="15" xfId="0" applyFont="1" applyBorder="1" applyAlignment="1">
      <alignment horizontal="center"/>
    </xf>
    <xf numFmtId="0" fontId="28" fillId="0" borderId="28" xfId="0" applyFont="1" applyBorder="1" applyAlignment="1">
      <alignment horizontal="center"/>
    </xf>
    <xf numFmtId="0" fontId="30" fillId="0" borderId="22" xfId="0" applyFont="1" applyBorder="1" applyAlignment="1">
      <alignment horizontal="right"/>
    </xf>
    <xf numFmtId="0" fontId="30" fillId="0" borderId="35" xfId="0" applyFont="1" applyBorder="1" applyAlignment="1">
      <alignment horizontal="right"/>
    </xf>
    <xf numFmtId="0" fontId="22" fillId="0" borderId="24" xfId="0" applyFont="1" applyBorder="1" applyAlignment="1">
      <alignment horizontal="center" vertical="center" wrapText="1"/>
    </xf>
    <xf numFmtId="0" fontId="22" fillId="0" borderId="24" xfId="0" applyFont="1" applyBorder="1" applyAlignment="1">
      <alignment horizontal="center" vertical="center"/>
    </xf>
    <xf numFmtId="0" fontId="27" fillId="0" borderId="29" xfId="0" applyFont="1" applyBorder="1" applyAlignment="1">
      <alignment horizontal="center"/>
    </xf>
    <xf numFmtId="0" fontId="27" fillId="0" borderId="10" xfId="0" applyFont="1" applyBorder="1" applyAlignment="1">
      <alignment horizontal="center"/>
    </xf>
    <xf numFmtId="0" fontId="23" fillId="0" borderId="29" xfId="0" applyFont="1" applyBorder="1" applyAlignment="1">
      <alignment horizontal="center" vertical="center"/>
    </xf>
    <xf numFmtId="0" fontId="23" fillId="0" borderId="10" xfId="0" applyFont="1" applyBorder="1" applyAlignment="1">
      <alignment horizontal="center" vertical="center"/>
    </xf>
    <xf numFmtId="0" fontId="23" fillId="0" borderId="31"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4" fontId="22" fillId="36" borderId="37" xfId="0" applyNumberFormat="1" applyFont="1" applyFill="1" applyBorder="1" applyAlignment="1">
      <alignment horizontal="right"/>
    </xf>
    <xf numFmtId="164" fontId="22" fillId="36" borderId="19" xfId="0" applyNumberFormat="1" applyFont="1" applyFill="1" applyBorder="1" applyAlignment="1">
      <alignment horizontal="right"/>
    </xf>
    <xf numFmtId="0" fontId="22" fillId="0" borderId="29" xfId="0" applyFont="1" applyBorder="1" applyAlignment="1">
      <alignment horizontal="center"/>
    </xf>
    <xf numFmtId="0" fontId="22" fillId="0" borderId="31" xfId="0" applyFont="1" applyBorder="1" applyAlignment="1">
      <alignment horizontal="center"/>
    </xf>
    <xf numFmtId="0" fontId="22" fillId="0" borderId="10" xfId="0" applyFont="1" applyBorder="1" applyAlignment="1">
      <alignment horizontal="center" vertical="center"/>
    </xf>
    <xf numFmtId="0" fontId="22" fillId="0" borderId="31" xfId="0" applyFont="1" applyBorder="1" applyAlignment="1">
      <alignment horizontal="center" vertical="center"/>
    </xf>
    <xf numFmtId="0" fontId="22" fillId="0" borderId="37" xfId="0" applyFont="1" applyBorder="1" applyAlignment="1">
      <alignment horizontal="right"/>
    </xf>
    <xf numFmtId="0" fontId="22" fillId="40" borderId="37" xfId="8" applyFont="1" applyFill="1" applyBorder="1" applyAlignment="1" applyProtection="1">
      <alignment horizontal="right"/>
      <protection locked="0"/>
    </xf>
    <xf numFmtId="0" fontId="21" fillId="0" borderId="2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6" xfId="0" applyFont="1" applyBorder="1" applyAlignment="1">
      <alignment horizontal="center" vertical="center" wrapText="1"/>
    </xf>
    <xf numFmtId="164" fontId="22" fillId="0" borderId="37" xfId="0" applyNumberFormat="1" applyFont="1" applyBorder="1" applyAlignment="1">
      <alignment horizontal="right"/>
    </xf>
    <xf numFmtId="0" fontId="19" fillId="33" borderId="22" xfId="43" applyFont="1" applyFill="1" applyBorder="1" applyAlignment="1">
      <alignment horizontal="center" vertical="center"/>
    </xf>
    <xf numFmtId="0" fontId="19" fillId="33" borderId="69" xfId="43" applyFont="1" applyFill="1" applyBorder="1" applyAlignment="1">
      <alignment horizontal="center" vertical="center"/>
    </xf>
    <xf numFmtId="0" fontId="19" fillId="33" borderId="14" xfId="43" applyFont="1" applyFill="1" applyBorder="1" applyAlignment="1">
      <alignment horizontal="center" vertical="center"/>
    </xf>
    <xf numFmtId="0" fontId="19" fillId="33" borderId="70" xfId="43" applyFont="1" applyFill="1" applyBorder="1" applyAlignment="1">
      <alignment horizontal="center" vertical="center"/>
    </xf>
    <xf numFmtId="0" fontId="19" fillId="33" borderId="15" xfId="43" applyFont="1" applyFill="1" applyBorder="1" applyAlignment="1">
      <alignment horizontal="center" vertical="center"/>
    </xf>
    <xf numFmtId="0" fontId="19" fillId="33" borderId="71" xfId="43" applyFont="1" applyFill="1" applyBorder="1" applyAlignment="1">
      <alignment horizontal="center" vertical="center"/>
    </xf>
    <xf numFmtId="0" fontId="24" fillId="33" borderId="66" xfId="43" applyFont="1" applyFill="1" applyBorder="1" applyAlignment="1">
      <alignment horizontal="center" wrapText="1"/>
    </xf>
    <xf numFmtId="0" fontId="24" fillId="33" borderId="65" xfId="43" applyFont="1" applyFill="1" applyBorder="1" applyAlignment="1">
      <alignment horizontal="center"/>
    </xf>
    <xf numFmtId="0" fontId="24" fillId="33" borderId="67" xfId="43" applyFont="1" applyFill="1" applyBorder="1" applyAlignment="1">
      <alignment horizontal="center"/>
    </xf>
    <xf numFmtId="0" fontId="24" fillId="33" borderId="29" xfId="43" applyFont="1" applyFill="1" applyBorder="1" applyAlignment="1">
      <alignment horizontal="center" vertical="center"/>
    </xf>
    <xf numFmtId="0" fontId="24" fillId="33" borderId="10" xfId="43" applyFont="1" applyFill="1" applyBorder="1" applyAlignment="1">
      <alignment horizontal="center" vertical="center"/>
    </xf>
    <xf numFmtId="0" fontId="24" fillId="33" borderId="31" xfId="43" applyFont="1" applyFill="1" applyBorder="1" applyAlignment="1">
      <alignment horizontal="center" vertical="center"/>
    </xf>
    <xf numFmtId="164" fontId="24" fillId="33" borderId="66" xfId="43" applyNumberFormat="1" applyFont="1" applyFill="1" applyBorder="1" applyAlignment="1">
      <alignment horizontal="center" wrapText="1"/>
    </xf>
    <xf numFmtId="164" fontId="24" fillId="33" borderId="65" xfId="43" applyNumberFormat="1" applyFont="1" applyFill="1" applyBorder="1" applyAlignment="1">
      <alignment horizontal="center"/>
    </xf>
    <xf numFmtId="164" fontId="24" fillId="33" borderId="67" xfId="43" applyNumberFormat="1" applyFont="1" applyFill="1" applyBorder="1" applyAlignment="1">
      <alignment horizontal="center"/>
    </xf>
    <xf numFmtId="164" fontId="24" fillId="33" borderId="49" xfId="43" applyNumberFormat="1" applyFont="1" applyFill="1" applyBorder="1" applyAlignment="1">
      <alignment horizontal="center" wrapText="1"/>
    </xf>
    <xf numFmtId="164" fontId="24" fillId="33" borderId="25" xfId="43" applyNumberFormat="1" applyFont="1" applyFill="1" applyBorder="1" applyAlignment="1">
      <alignment horizontal="center"/>
    </xf>
    <xf numFmtId="164" fontId="24" fillId="33" borderId="16" xfId="43" applyNumberFormat="1" applyFont="1" applyFill="1" applyBorder="1" applyAlignment="1">
      <alignment horizontal="center"/>
    </xf>
    <xf numFmtId="0" fontId="23" fillId="33" borderId="66" xfId="43" applyFont="1" applyFill="1" applyBorder="1" applyAlignment="1">
      <alignment horizontal="center"/>
    </xf>
    <xf numFmtId="0" fontId="23" fillId="33" borderId="65" xfId="43" applyFont="1" applyFill="1" applyBorder="1" applyAlignment="1">
      <alignment horizontal="center"/>
    </xf>
    <xf numFmtId="164" fontId="24" fillId="33" borderId="12" xfId="43" applyNumberFormat="1" applyFont="1" applyFill="1" applyBorder="1" applyAlignment="1" applyProtection="1">
      <alignment horizontal="center" wrapText="1"/>
    </xf>
    <xf numFmtId="164" fontId="24" fillId="33" borderId="32" xfId="43" applyNumberFormat="1" applyFont="1" applyFill="1" applyBorder="1" applyAlignment="1" applyProtection="1">
      <alignment horizontal="center" wrapText="1"/>
    </xf>
    <xf numFmtId="0" fontId="22" fillId="33" borderId="41" xfId="43" applyFont="1" applyFill="1" applyBorder="1" applyAlignment="1" applyProtection="1">
      <alignment horizontal="right"/>
    </xf>
    <xf numFmtId="0" fontId="22" fillId="33" borderId="44" xfId="43" applyFont="1" applyFill="1" applyBorder="1" applyAlignment="1" applyProtection="1">
      <alignment horizontal="right"/>
    </xf>
    <xf numFmtId="0" fontId="22" fillId="33" borderId="28" xfId="43" applyFont="1" applyFill="1" applyBorder="1" applyAlignment="1" applyProtection="1">
      <alignment horizontal="right"/>
    </xf>
    <xf numFmtId="0" fontId="22" fillId="33" borderId="36" xfId="43" applyFont="1" applyFill="1" applyBorder="1" applyAlignment="1" applyProtection="1">
      <alignment horizontal="right"/>
    </xf>
    <xf numFmtId="0" fontId="36" fillId="33" borderId="29" xfId="43" applyFont="1" applyFill="1" applyBorder="1" applyAlignment="1" applyProtection="1">
      <alignment horizontal="left" wrapText="1"/>
    </xf>
    <xf numFmtId="0" fontId="36" fillId="33" borderId="10" xfId="43" applyFont="1" applyFill="1" applyBorder="1" applyAlignment="1" applyProtection="1">
      <alignment horizontal="left" wrapText="1"/>
    </xf>
    <xf numFmtId="0" fontId="36" fillId="33" borderId="31" xfId="43" applyFont="1" applyFill="1" applyBorder="1" applyAlignment="1" applyProtection="1">
      <alignment horizontal="left" wrapText="1"/>
    </xf>
    <xf numFmtId="0" fontId="24" fillId="33" borderId="22" xfId="43" applyFont="1" applyFill="1" applyBorder="1" applyAlignment="1" applyProtection="1">
      <alignment horizontal="center" vertical="center" wrapText="1"/>
    </xf>
    <xf numFmtId="0" fontId="24" fillId="33" borderId="35" xfId="43" applyFont="1" applyFill="1" applyBorder="1" applyAlignment="1" applyProtection="1">
      <alignment horizontal="center" vertical="center" wrapText="1"/>
    </xf>
    <xf numFmtId="0" fontId="24" fillId="33" borderId="15" xfId="43" applyFont="1" applyFill="1" applyBorder="1" applyAlignment="1" applyProtection="1">
      <alignment horizontal="center" vertical="center" wrapText="1"/>
    </xf>
    <xf numFmtId="0" fontId="24" fillId="33" borderId="36" xfId="43" applyFont="1" applyFill="1" applyBorder="1" applyAlignment="1" applyProtection="1">
      <alignment horizontal="center" vertical="center" wrapText="1"/>
    </xf>
    <xf numFmtId="0" fontId="0" fillId="0" borderId="37" xfId="0" applyBorder="1" applyAlignment="1">
      <alignment horizontal="left"/>
    </xf>
    <xf numFmtId="0" fontId="22" fillId="39" borderId="40" xfId="8" applyFont="1" applyFill="1" applyBorder="1" applyAlignment="1" applyProtection="1">
      <alignment horizontal="center" vertical="center"/>
    </xf>
    <xf numFmtId="0" fontId="22" fillId="39" borderId="43" xfId="8" applyFont="1" applyFill="1" applyBorder="1" applyAlignment="1" applyProtection="1">
      <alignment horizontal="center" vertical="center"/>
    </xf>
    <xf numFmtId="0" fontId="22" fillId="39" borderId="51" xfId="8" applyFont="1" applyFill="1" applyBorder="1" applyAlignment="1" applyProtection="1">
      <alignment horizontal="center" vertical="center"/>
    </xf>
    <xf numFmtId="0" fontId="23" fillId="41" borderId="29" xfId="0" applyFont="1" applyFill="1" applyBorder="1" applyAlignment="1">
      <alignment horizontal="left"/>
    </xf>
    <xf numFmtId="0" fontId="22" fillId="41" borderId="10" xfId="0" applyFont="1" applyFill="1" applyBorder="1" applyAlignment="1">
      <alignment horizontal="left"/>
    </xf>
    <xf numFmtId="0" fontId="22" fillId="41" borderId="31" xfId="0" applyFont="1" applyFill="1" applyBorder="1" applyAlignment="1">
      <alignment horizontal="left"/>
    </xf>
    <xf numFmtId="0" fontId="31" fillId="33" borderId="10" xfId="43" applyFont="1" applyFill="1" applyBorder="1" applyAlignment="1" applyProtection="1">
      <alignment horizontal="left" wrapText="1"/>
    </xf>
    <xf numFmtId="0" fontId="0" fillId="35" borderId="37" xfId="0" applyFill="1" applyBorder="1" applyAlignment="1">
      <alignment horizontal="center"/>
    </xf>
    <xf numFmtId="0" fontId="22" fillId="39" borderId="12" xfId="8" applyFont="1" applyFill="1" applyBorder="1" applyAlignment="1" applyProtection="1">
      <alignment horizontal="center" vertical="center"/>
      <protection locked="0"/>
    </xf>
    <xf numFmtId="0" fontId="22" fillId="39" borderId="13" xfId="8" applyFont="1" applyFill="1" applyBorder="1" applyAlignment="1" applyProtection="1">
      <alignment horizontal="center" vertical="center"/>
      <protection locked="0"/>
    </xf>
    <xf numFmtId="0" fontId="22" fillId="39" borderId="62" xfId="8" applyFont="1" applyFill="1" applyBorder="1" applyAlignment="1" applyProtection="1">
      <alignment horizontal="center" vertical="center"/>
      <protection locked="0"/>
    </xf>
    <xf numFmtId="0" fontId="22" fillId="39" borderId="32" xfId="8" applyFont="1" applyFill="1" applyBorder="1" applyAlignment="1" applyProtection="1">
      <alignment horizontal="center" vertical="center"/>
      <protection locked="0"/>
    </xf>
    <xf numFmtId="2" fontId="18" fillId="39" borderId="37" xfId="42" applyNumberFormat="1" applyFont="1" applyFill="1" applyBorder="1" applyAlignment="1">
      <alignment horizontal="center" vertical="center"/>
    </xf>
    <xf numFmtId="2" fontId="22" fillId="39" borderId="37" xfId="8" applyNumberFormat="1" applyFont="1" applyFill="1" applyBorder="1" applyAlignment="1">
      <alignment horizontal="center" vertical="center"/>
    </xf>
    <xf numFmtId="0" fontId="20" fillId="0" borderId="37" xfId="42" applyFont="1" applyBorder="1" applyAlignment="1">
      <alignment horizontal="center" wrapText="1"/>
    </xf>
    <xf numFmtId="0" fontId="24" fillId="35" borderId="37" xfId="42" applyFont="1" applyFill="1" applyBorder="1" applyAlignment="1">
      <alignment horizontal="center" vertical="center" wrapText="1"/>
    </xf>
    <xf numFmtId="0" fontId="20" fillId="0" borderId="37" xfId="42" applyFont="1" applyBorder="1" applyAlignment="1">
      <alignment horizontal="left" vertical="center" wrapText="1"/>
    </xf>
    <xf numFmtId="0" fontId="16" fillId="35" borderId="58" xfId="0" applyFont="1" applyFill="1" applyBorder="1" applyAlignment="1">
      <alignment horizontal="left" vertical="center" wrapText="1"/>
    </xf>
    <xf numFmtId="0" fontId="16" fillId="35" borderId="43" xfId="0" applyFont="1" applyFill="1" applyBorder="1" applyAlignment="1">
      <alignment horizontal="left" vertical="center" wrapText="1"/>
    </xf>
    <xf numFmtId="0" fontId="16" fillId="35" borderId="45" xfId="0" applyFont="1" applyFill="1" applyBorder="1" applyAlignment="1">
      <alignment horizontal="left" vertical="center" wrapText="1"/>
    </xf>
    <xf numFmtId="1" fontId="18" fillId="39" borderId="57" xfId="42" applyNumberFormat="1" applyFill="1" applyBorder="1" applyAlignment="1">
      <alignment horizontal="center" vertical="center"/>
    </xf>
    <xf numFmtId="1" fontId="18" fillId="39" borderId="65" xfId="42" applyNumberFormat="1" applyFill="1" applyBorder="1" applyAlignment="1">
      <alignment horizontal="center" vertical="center"/>
    </xf>
    <xf numFmtId="1" fontId="18" fillId="39" borderId="55" xfId="42" applyNumberFormat="1" applyFill="1" applyBorder="1" applyAlignment="1">
      <alignment horizontal="center" vertical="center"/>
    </xf>
    <xf numFmtId="0" fontId="35" fillId="0" borderId="29" xfId="0" applyFont="1" applyFill="1" applyBorder="1" applyAlignment="1">
      <alignment horizontal="left"/>
    </xf>
    <xf numFmtId="0" fontId="35" fillId="0" borderId="10" xfId="0" applyFont="1" applyFill="1" applyBorder="1" applyAlignment="1">
      <alignment horizontal="left"/>
    </xf>
    <xf numFmtId="0" fontId="35" fillId="0" borderId="31" xfId="0" applyFont="1" applyFill="1" applyBorder="1" applyAlignment="1">
      <alignment horizontal="left"/>
    </xf>
    <xf numFmtId="2" fontId="21" fillId="0" borderId="14" xfId="0" applyNumberFormat="1" applyFont="1" applyBorder="1" applyAlignment="1">
      <alignment horizontal="center" vertical="top" wrapText="1"/>
    </xf>
    <xf numFmtId="2" fontId="21" fillId="0" borderId="0" xfId="0" applyNumberFormat="1" applyFont="1" applyBorder="1" applyAlignment="1">
      <alignment horizontal="center" vertical="top" wrapText="1"/>
    </xf>
    <xf numFmtId="0" fontId="36" fillId="39" borderId="29" xfId="43" applyFont="1" applyFill="1" applyBorder="1" applyAlignment="1" applyProtection="1">
      <alignment horizontal="left" wrapText="1"/>
    </xf>
    <xf numFmtId="0" fontId="36" fillId="39" borderId="10" xfId="43" applyFont="1" applyFill="1" applyBorder="1" applyAlignment="1" applyProtection="1">
      <alignment horizontal="left" wrapText="1"/>
    </xf>
    <xf numFmtId="0" fontId="21" fillId="0" borderId="29" xfId="0" applyFont="1" applyBorder="1" applyAlignment="1">
      <alignment horizontal="left"/>
    </xf>
    <xf numFmtId="0" fontId="35" fillId="0" borderId="10" xfId="0" applyFont="1" applyBorder="1" applyAlignment="1">
      <alignment horizontal="left"/>
    </xf>
    <xf numFmtId="0" fontId="35" fillId="0" borderId="31" xfId="0" applyFont="1" applyBorder="1" applyAlignment="1">
      <alignment horizontal="left"/>
    </xf>
    <xf numFmtId="0" fontId="26" fillId="0" borderId="29" xfId="0" applyFont="1" applyBorder="1" applyAlignment="1">
      <alignment horizontal="left"/>
    </xf>
    <xf numFmtId="0" fontId="18" fillId="41" borderId="41" xfId="43" applyFont="1" applyFill="1" applyBorder="1" applyAlignment="1" applyProtection="1">
      <alignment horizontal="left"/>
      <protection locked="0"/>
    </xf>
    <xf numFmtId="0" fontId="18" fillId="41" borderId="44" xfId="43" applyFont="1" applyFill="1" applyBorder="1" applyAlignment="1" applyProtection="1">
      <alignment horizontal="left"/>
      <protection locked="0"/>
    </xf>
    <xf numFmtId="0" fontId="18" fillId="41" borderId="43" xfId="43" applyFont="1" applyFill="1" applyBorder="1" applyAlignment="1" applyProtection="1">
      <alignment horizontal="left"/>
      <protection locked="0"/>
    </xf>
    <xf numFmtId="0" fontId="18" fillId="41" borderId="51" xfId="43" applyFont="1" applyFill="1" applyBorder="1" applyAlignment="1" applyProtection="1">
      <alignment horizontal="left"/>
      <protection locked="0"/>
    </xf>
    <xf numFmtId="0" fontId="36" fillId="33" borderId="29" xfId="43" applyFont="1" applyFill="1" applyBorder="1" applyAlignment="1" applyProtection="1">
      <alignment vertical="top" wrapText="1"/>
    </xf>
    <xf numFmtId="0" fontId="36" fillId="33" borderId="10" xfId="43" applyFont="1" applyFill="1" applyBorder="1" applyAlignment="1" applyProtection="1">
      <alignment vertical="top" wrapText="1"/>
    </xf>
    <xf numFmtId="0" fontId="36" fillId="33" borderId="31" xfId="43" applyFont="1" applyFill="1" applyBorder="1" applyAlignment="1" applyProtection="1">
      <alignment vertical="top" wrapText="1"/>
    </xf>
    <xf numFmtId="0" fontId="36" fillId="39" borderId="29" xfId="0" applyFont="1" applyFill="1" applyBorder="1" applyAlignment="1">
      <alignment horizontal="left"/>
    </xf>
    <xf numFmtId="0" fontId="36" fillId="39" borderId="10" xfId="0" applyFont="1" applyFill="1" applyBorder="1" applyAlignment="1">
      <alignment horizontal="left"/>
    </xf>
    <xf numFmtId="0" fontId="36" fillId="39" borderId="31" xfId="0" applyFont="1" applyFill="1" applyBorder="1" applyAlignment="1">
      <alignment horizontal="left"/>
    </xf>
    <xf numFmtId="0" fontId="23" fillId="35" borderId="11" xfId="0" applyFont="1" applyFill="1" applyBorder="1" applyAlignment="1">
      <alignment horizontal="center" vertical="center"/>
    </xf>
    <xf numFmtId="0" fontId="23" fillId="35" borderId="35" xfId="0" applyFont="1" applyFill="1" applyBorder="1" applyAlignment="1">
      <alignment horizontal="center" vertical="center"/>
    </xf>
    <xf numFmtId="0" fontId="23" fillId="35" borderId="28" xfId="0" applyFont="1" applyFill="1" applyBorder="1" applyAlignment="1">
      <alignment horizontal="center" vertical="center"/>
    </xf>
    <xf numFmtId="0" fontId="23" fillId="35" borderId="36" xfId="0" applyFont="1" applyFill="1" applyBorder="1" applyAlignment="1">
      <alignment horizontal="center" vertical="center"/>
    </xf>
    <xf numFmtId="0" fontId="22" fillId="0" borderId="58" xfId="0" applyFont="1" applyBorder="1" applyAlignment="1">
      <alignment horizontal="center"/>
    </xf>
    <xf numFmtId="0" fontId="22" fillId="0" borderId="64" xfId="0" applyFont="1" applyBorder="1" applyAlignment="1">
      <alignment horizontal="center"/>
    </xf>
    <xf numFmtId="0" fontId="23" fillId="35" borderId="58" xfId="0" applyFont="1" applyFill="1" applyBorder="1" applyAlignment="1">
      <alignment horizontal="left"/>
    </xf>
    <xf numFmtId="0" fontId="23" fillId="35" borderId="43" xfId="0" applyFont="1" applyFill="1" applyBorder="1" applyAlignment="1">
      <alignment horizontal="left"/>
    </xf>
    <xf numFmtId="0" fontId="23" fillId="35" borderId="45" xfId="0" applyFont="1" applyFill="1" applyBorder="1" applyAlignment="1">
      <alignment horizontal="left"/>
    </xf>
    <xf numFmtId="0" fontId="23" fillId="41" borderId="10" xfId="0" applyFont="1" applyFill="1" applyBorder="1" applyAlignment="1">
      <alignment horizontal="left"/>
    </xf>
    <xf numFmtId="0" fontId="23" fillId="41" borderId="31" xfId="0" applyFont="1" applyFill="1" applyBorder="1" applyAlignment="1">
      <alignment horizontal="left"/>
    </xf>
    <xf numFmtId="0" fontId="22" fillId="0" borderId="58" xfId="0" applyFont="1" applyBorder="1" applyAlignment="1">
      <alignment horizontal="left"/>
    </xf>
    <xf numFmtId="0" fontId="22" fillId="0" borderId="43" xfId="0" applyFont="1" applyBorder="1" applyAlignment="1">
      <alignment horizontal="left"/>
    </xf>
    <xf numFmtId="0" fontId="22" fillId="0" borderId="45" xfId="0" applyFont="1" applyBorder="1" applyAlignment="1">
      <alignment horizontal="left"/>
    </xf>
    <xf numFmtId="0" fontId="23" fillId="35" borderId="58" xfId="0" applyFont="1" applyFill="1" applyBorder="1" applyAlignment="1">
      <alignment horizontal="center" vertical="center" wrapText="1"/>
    </xf>
    <xf numFmtId="0" fontId="23" fillId="35" borderId="43" xfId="0" applyFont="1" applyFill="1" applyBorder="1" applyAlignment="1">
      <alignment horizontal="center" vertical="center" wrapText="1"/>
    </xf>
    <xf numFmtId="0" fontId="23" fillId="35" borderId="45" xfId="0" applyFont="1" applyFill="1" applyBorder="1" applyAlignment="1">
      <alignment horizontal="center" vertical="center" wrapText="1"/>
    </xf>
    <xf numFmtId="0" fontId="20" fillId="0" borderId="0" xfId="42" applyFont="1" applyAlignment="1">
      <alignment horizontal="left" wrapText="1"/>
    </xf>
    <xf numFmtId="0" fontId="24" fillId="35" borderId="30" xfId="42" applyFont="1" applyFill="1" applyBorder="1" applyAlignment="1">
      <alignment horizontal="left"/>
    </xf>
    <xf numFmtId="0" fontId="18" fillId="0" borderId="0" xfId="42" applyAlignment="1">
      <alignment horizontal="left" wrapText="1"/>
    </xf>
    <xf numFmtId="0" fontId="18" fillId="0" borderId="40" xfId="42" applyFont="1" applyBorder="1" applyAlignment="1">
      <alignment horizontal="left"/>
    </xf>
    <xf numFmtId="0" fontId="24" fillId="0" borderId="43" xfId="42" applyFont="1" applyBorder="1" applyAlignment="1">
      <alignment horizontal="left"/>
    </xf>
    <xf numFmtId="0" fontId="24" fillId="33" borderId="52" xfId="42" applyNumberFormat="1" applyFont="1" applyFill="1" applyBorder="1" applyAlignment="1" applyProtection="1">
      <alignment horizontal="left" wrapText="1"/>
    </xf>
    <xf numFmtId="0" fontId="24" fillId="33" borderId="60" xfId="42" applyNumberFormat="1" applyFont="1" applyFill="1" applyBorder="1" applyAlignment="1" applyProtection="1">
      <alignment horizontal="left" wrapText="1"/>
    </xf>
    <xf numFmtId="0" fontId="18" fillId="33" borderId="40" xfId="42" applyNumberFormat="1" applyFont="1" applyFill="1" applyBorder="1" applyAlignment="1" applyProtection="1">
      <alignment horizontal="left" wrapText="1"/>
    </xf>
    <xf numFmtId="0" fontId="18" fillId="33" borderId="43" xfId="42" applyNumberFormat="1" applyFont="1" applyFill="1" applyBorder="1" applyAlignment="1" applyProtection="1">
      <alignment horizontal="left" wrapText="1"/>
    </xf>
    <xf numFmtId="0" fontId="24" fillId="33" borderId="40" xfId="42" applyNumberFormat="1" applyFont="1" applyFill="1" applyBorder="1" applyAlignment="1" applyProtection="1">
      <alignment horizontal="left" wrapText="1"/>
    </xf>
    <xf numFmtId="0" fontId="24" fillId="33" borderId="43" xfId="42" applyNumberFormat="1" applyFont="1" applyFill="1" applyBorder="1" applyAlignment="1" applyProtection="1">
      <alignment horizontal="left" wrapText="1"/>
    </xf>
    <xf numFmtId="0" fontId="18" fillId="33" borderId="46" xfId="42" applyNumberFormat="1" applyFont="1" applyFill="1" applyBorder="1" applyAlignment="1" applyProtection="1">
      <alignment horizontal="left" wrapText="1"/>
    </xf>
    <xf numFmtId="0" fontId="18" fillId="33" borderId="47" xfId="42" applyNumberFormat="1" applyFont="1" applyFill="1" applyBorder="1" applyAlignment="1" applyProtection="1">
      <alignment horizontal="left" wrapText="1"/>
    </xf>
    <xf numFmtId="0" fontId="18" fillId="33" borderId="39" xfId="42" applyNumberFormat="1" applyFont="1" applyFill="1" applyBorder="1" applyAlignment="1" applyProtection="1">
      <alignment horizontal="left" wrapText="1"/>
    </xf>
    <xf numFmtId="0" fontId="18" fillId="33" borderId="41" xfId="42" applyNumberFormat="1" applyFont="1" applyFill="1" applyBorder="1" applyAlignment="1" applyProtection="1">
      <alignment horizontal="left" wrapText="1"/>
    </xf>
    <xf numFmtId="0" fontId="22" fillId="0" borderId="0" xfId="0" applyFont="1" applyAlignment="1">
      <alignment horizontal="left" vertical="top" wrapText="1"/>
    </xf>
    <xf numFmtId="0" fontId="0" fillId="0" borderId="0" xfId="0" applyAlignment="1">
      <alignment horizontal="left" vertical="top" wrapText="1"/>
    </xf>
    <xf numFmtId="0" fontId="22" fillId="0" borderId="0" xfId="0" applyFont="1" applyAlignment="1">
      <alignment horizontal="left" vertical="top"/>
    </xf>
    <xf numFmtId="0" fontId="18" fillId="0" borderId="0" xfId="45" applyFont="1" applyAlignment="1">
      <alignment horizontal="left" vertical="top" wrapText="1"/>
    </xf>
    <xf numFmtId="0" fontId="0" fillId="0" borderId="0" xfId="0" applyFont="1" applyAlignment="1">
      <alignment horizontal="left" vertical="top" wrapText="1"/>
    </xf>
    <xf numFmtId="0" fontId="50" fillId="0" borderId="0" xfId="45" applyAlignment="1">
      <alignment horizontal="left" wrapText="1"/>
    </xf>
    <xf numFmtId="0" fontId="32" fillId="0" borderId="0" xfId="45" applyFont="1" applyAlignment="1">
      <alignment horizontal="left" vertical="top" wrapText="1"/>
    </xf>
    <xf numFmtId="0" fontId="50" fillId="0" borderId="0" xfId="45" applyAlignment="1">
      <alignment horizontal="left" vertical="top"/>
    </xf>
    <xf numFmtId="0" fontId="18" fillId="0" borderId="0" xfId="45" applyFont="1" applyAlignment="1">
      <alignment horizontal="left" vertical="top"/>
    </xf>
    <xf numFmtId="0" fontId="60" fillId="0" borderId="0" xfId="0" applyFont="1" applyAlignment="1">
      <alignment horizontal="left" vertical="center" wrapText="1"/>
    </xf>
    <xf numFmtId="0" fontId="62" fillId="0" borderId="0" xfId="0" applyFont="1" applyAlignment="1">
      <alignment horizontal="left" vertical="center" wrapText="1"/>
    </xf>
  </cellXfs>
  <cellStyles count="46">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Hyperlink" xfId="45" builtinId="8"/>
    <cellStyle name="Neutral" xfId="8" builtinId="28" customBuiltin="1"/>
    <cellStyle name="Notiz" xfId="15" builtinId="10" customBuiltin="1"/>
    <cellStyle name="Schlecht" xfId="7" builtinId="27" customBuiltin="1"/>
    <cellStyle name="Standard" xfId="0" builtinId="0"/>
    <cellStyle name="Standard 2" xfId="42"/>
    <cellStyle name="Standard 2 2" xfId="44"/>
    <cellStyle name="Standard 3" xfId="43"/>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18">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numFmt numFmtId="13" formatCode="0%"/>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fill>
        <patternFill patternType="solid">
          <fgColor indexed="64"/>
          <bgColor theme="0" tint="-0.14999847407452621"/>
        </patternFill>
      </fill>
      <alignment horizontal="center" vertical="center" textRotation="0" wrapText="0" indent="0" justifyLastLine="0" shrinkToFit="0" readingOrder="0"/>
    </dxf>
    <dxf>
      <border outline="0">
        <bottom style="medium">
          <color indexed="64"/>
        </bottom>
      </border>
    </dxf>
    <dxf>
      <font>
        <strike val="0"/>
        <outline val="0"/>
        <shadow val="0"/>
        <u val="none"/>
        <vertAlign val="baseline"/>
        <sz val="11"/>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EB9C"/>
      <color rgb="FFFFCC66"/>
      <color rgb="FF92D050"/>
      <color rgb="FFCCFF99"/>
      <color rgb="FF92FF5B"/>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61</xdr:row>
      <xdr:rowOff>14605</xdr:rowOff>
    </xdr:from>
    <xdr:to>
      <xdr:col>7</xdr:col>
      <xdr:colOff>367030</xdr:colOff>
      <xdr:row>75</xdr:row>
      <xdr:rowOff>151009</xdr:rowOff>
    </xdr:to>
    <xdr:pic>
      <xdr:nvPicPr>
        <xdr:cNvPr id="2" name="Grafik 1">
          <a:extLst>
            <a:ext uri="{FF2B5EF4-FFF2-40B4-BE49-F238E27FC236}">
              <a16:creationId xmlns:a16="http://schemas.microsoft.com/office/drawing/2014/main" xmlns="" id="{9CE7F428-4946-4E45-A37F-AB7AC27DC7E1}"/>
            </a:ext>
          </a:extLst>
        </xdr:cNvPr>
        <xdr:cNvPicPr>
          <a:picLocks noChangeAspect="1"/>
        </xdr:cNvPicPr>
      </xdr:nvPicPr>
      <xdr:blipFill>
        <a:blip xmlns:r="http://schemas.openxmlformats.org/officeDocument/2006/relationships" r:embed="rId1"/>
        <a:stretch>
          <a:fillRect/>
        </a:stretch>
      </xdr:blipFill>
      <xdr:spPr>
        <a:xfrm>
          <a:off x="9525" y="11425555"/>
          <a:ext cx="6072505" cy="2803404"/>
        </a:xfrm>
        <a:prstGeom prst="rect">
          <a:avLst/>
        </a:prstGeom>
        <a:ln>
          <a:solidFill>
            <a:schemeClr val="tx1"/>
          </a:solidFill>
        </a:ln>
      </xdr:spPr>
    </xdr:pic>
    <xdr:clientData/>
  </xdr:twoCellAnchor>
</xdr:wsDr>
</file>

<file path=xl/tables/table1.xml><?xml version="1.0" encoding="utf-8"?>
<table xmlns="http://schemas.openxmlformats.org/spreadsheetml/2006/main" id="3" name="Tabelle3" displayName="Tabelle3" ref="B22:B25" totalsRowShown="0" headerRowDxfId="17" dataDxfId="15" headerRowBorderDxfId="16" dataCellStyle="Standard 2">
  <tableColumns count="1">
    <tableColumn id="1" name="anrechenbare Fläche:" dataDxfId="14" dataCellStyle="Standard 2"/>
  </tableColumns>
  <tableStyleInfo name="TableStyleMedium2"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chleswig-holstein.de/DE/Fachinhalte/H/hydrologie_niederschlag/Downloads/NiederschlagswasserkarteLangMittel.pdf" TargetMode="External"/><Relationship Id="rId1" Type="http://schemas.openxmlformats.org/officeDocument/2006/relationships/hyperlink" Target="https://www.schleswig-holstein.de/DE/Fachinhalte/H/hydrologie_niederschlag/Downloads/karteNiederschla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4" workbookViewId="0">
      <selection activeCell="H23" sqref="H23"/>
    </sheetView>
  </sheetViews>
  <sheetFormatPr baseColWidth="10" defaultColWidth="11.42578125" defaultRowHeight="15" x14ac:dyDescent="0.25"/>
  <cols>
    <col min="1" max="1" width="13.140625" style="257" customWidth="1"/>
    <col min="2" max="2" width="10.85546875" style="399" customWidth="1"/>
    <col min="3" max="48" width="11.42578125" style="399"/>
    <col min="49" max="16384" width="11.42578125" style="127"/>
  </cols>
  <sheetData>
    <row r="1" spans="1:48" x14ac:dyDescent="0.25">
      <c r="A1" s="257" t="s">
        <v>407</v>
      </c>
      <c r="B1" s="413"/>
    </row>
    <row r="2" spans="1:48" s="412" customFormat="1" x14ac:dyDescent="0.25">
      <c r="A2" s="8" t="s">
        <v>406</v>
      </c>
      <c r="B2" s="411"/>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row>
    <row r="3" spans="1:48" s="412" customFormat="1" ht="14.45" x14ac:dyDescent="0.35">
      <c r="A3" s="8"/>
      <c r="B3" s="411"/>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row>
    <row r="4" spans="1:48" s="412" customFormat="1" x14ac:dyDescent="0.25">
      <c r="A4" s="257" t="s">
        <v>405</v>
      </c>
      <c r="B4" s="411"/>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row>
    <row r="5" spans="1:48" ht="14.45" x14ac:dyDescent="0.35">
      <c r="B5" s="411"/>
    </row>
    <row r="6" spans="1:48" x14ac:dyDescent="0.25">
      <c r="A6" s="257" t="s">
        <v>404</v>
      </c>
      <c r="B6" s="403" t="s">
        <v>403</v>
      </c>
    </row>
    <row r="7" spans="1:48" ht="14.45" x14ac:dyDescent="0.35">
      <c r="B7" s="410"/>
    </row>
    <row r="8" spans="1:48" x14ac:dyDescent="0.25">
      <c r="A8" s="257" t="s">
        <v>402</v>
      </c>
      <c r="B8" s="407" t="s">
        <v>439</v>
      </c>
    </row>
    <row r="9" spans="1:48" x14ac:dyDescent="0.25">
      <c r="B9" s="407" t="s">
        <v>401</v>
      </c>
    </row>
    <row r="10" spans="1:48" ht="14.45" x14ac:dyDescent="0.35">
      <c r="B10" s="407"/>
    </row>
    <row r="11" spans="1:48" x14ac:dyDescent="0.25">
      <c r="A11" s="257" t="s">
        <v>369</v>
      </c>
      <c r="B11" s="423" t="s">
        <v>400</v>
      </c>
      <c r="C11" s="423"/>
      <c r="D11" s="423"/>
      <c r="E11" s="423"/>
      <c r="F11" s="423"/>
      <c r="G11" s="423"/>
      <c r="H11" s="423"/>
      <c r="I11" s="423"/>
      <c r="J11" s="423"/>
      <c r="K11" s="423"/>
      <c r="L11" s="423"/>
      <c r="M11" s="423"/>
      <c r="N11" s="423"/>
      <c r="O11" s="423"/>
      <c r="P11" s="423"/>
      <c r="Q11" s="423"/>
      <c r="R11" s="423"/>
      <c r="S11" s="423"/>
      <c r="T11" s="423"/>
      <c r="U11" s="423"/>
    </row>
    <row r="12" spans="1:48" x14ac:dyDescent="0.25">
      <c r="B12" s="423"/>
      <c r="C12" s="423"/>
      <c r="D12" s="423"/>
      <c r="E12" s="423"/>
      <c r="F12" s="423"/>
      <c r="G12" s="423"/>
      <c r="H12" s="423"/>
      <c r="I12" s="423"/>
      <c r="J12" s="423"/>
      <c r="K12" s="423"/>
      <c r="L12" s="423"/>
      <c r="M12" s="423"/>
      <c r="N12" s="423"/>
      <c r="O12" s="423"/>
      <c r="P12" s="423"/>
      <c r="Q12" s="423"/>
      <c r="R12" s="423"/>
      <c r="S12" s="423"/>
      <c r="T12" s="423"/>
      <c r="U12" s="423"/>
    </row>
    <row r="13" spans="1:48" x14ac:dyDescent="0.25">
      <c r="B13" s="423" t="s">
        <v>429</v>
      </c>
      <c r="C13" s="423"/>
      <c r="D13" s="423"/>
      <c r="E13" s="423"/>
      <c r="F13" s="423"/>
      <c r="G13" s="423"/>
      <c r="H13" s="423"/>
      <c r="I13" s="423"/>
      <c r="J13" s="423"/>
      <c r="K13" s="423"/>
      <c r="L13" s="423"/>
      <c r="M13" s="423"/>
      <c r="N13" s="423"/>
      <c r="O13" s="423"/>
      <c r="P13" s="423"/>
      <c r="Q13" s="423"/>
      <c r="R13" s="423"/>
      <c r="S13" s="409"/>
      <c r="T13" s="409"/>
      <c r="U13" s="409"/>
    </row>
    <row r="14" spans="1:48" x14ac:dyDescent="0.25">
      <c r="B14" s="423"/>
      <c r="C14" s="423"/>
      <c r="D14" s="423"/>
      <c r="E14" s="423"/>
      <c r="F14" s="423"/>
      <c r="G14" s="423"/>
      <c r="H14" s="423"/>
      <c r="I14" s="423"/>
      <c r="J14" s="423"/>
      <c r="K14" s="423"/>
      <c r="L14" s="423"/>
      <c r="M14" s="423"/>
      <c r="N14" s="423"/>
      <c r="O14" s="423"/>
      <c r="P14" s="423"/>
      <c r="Q14" s="423"/>
      <c r="R14" s="423"/>
      <c r="S14" s="409"/>
      <c r="T14" s="409"/>
      <c r="U14" s="409"/>
    </row>
    <row r="15" spans="1:48" ht="14.45" x14ac:dyDescent="0.35">
      <c r="B15" s="408"/>
    </row>
    <row r="16" spans="1:48" x14ac:dyDescent="0.25">
      <c r="A16" s="257" t="s">
        <v>399</v>
      </c>
      <c r="B16" s="403" t="s">
        <v>398</v>
      </c>
    </row>
    <row r="17" spans="1:18" ht="14.45" x14ac:dyDescent="0.35">
      <c r="B17" s="403" t="s">
        <v>397</v>
      </c>
    </row>
    <row r="18" spans="1:18" x14ac:dyDescent="0.25">
      <c r="B18" s="403" t="s">
        <v>396</v>
      </c>
    </row>
    <row r="19" spans="1:18" x14ac:dyDescent="0.25">
      <c r="B19" s="424" t="s">
        <v>395</v>
      </c>
      <c r="C19" s="424"/>
      <c r="D19" s="424"/>
      <c r="E19" s="424"/>
      <c r="F19" s="424"/>
      <c r="G19" s="424"/>
      <c r="H19" s="424"/>
      <c r="I19" s="424"/>
      <c r="J19" s="424"/>
      <c r="K19" s="424"/>
      <c r="L19" s="424"/>
      <c r="M19" s="424"/>
      <c r="N19" s="424"/>
      <c r="O19" s="424"/>
      <c r="P19" s="424"/>
      <c r="Q19" s="424"/>
      <c r="R19" s="424"/>
    </row>
    <row r="20" spans="1:18" x14ac:dyDescent="0.25">
      <c r="B20" s="424"/>
      <c r="C20" s="424"/>
      <c r="D20" s="424"/>
      <c r="E20" s="424"/>
      <c r="F20" s="424"/>
      <c r="G20" s="424"/>
      <c r="H20" s="424"/>
      <c r="I20" s="424"/>
      <c r="J20" s="424"/>
      <c r="K20" s="424"/>
      <c r="L20" s="424"/>
      <c r="M20" s="424"/>
      <c r="N20" s="424"/>
      <c r="O20" s="424"/>
      <c r="P20" s="424"/>
      <c r="Q20" s="424"/>
      <c r="R20" s="424"/>
    </row>
    <row r="21" spans="1:18" ht="14.45" x14ac:dyDescent="0.35">
      <c r="B21" s="401"/>
    </row>
    <row r="22" spans="1:18" x14ac:dyDescent="0.25">
      <c r="A22" s="257" t="s">
        <v>394</v>
      </c>
      <c r="B22" s="403" t="s">
        <v>393</v>
      </c>
    </row>
    <row r="23" spans="1:18" x14ac:dyDescent="0.25">
      <c r="B23" s="403" t="s">
        <v>392</v>
      </c>
    </row>
    <row r="24" spans="1:18" x14ac:dyDescent="0.25">
      <c r="B24" s="407" t="s">
        <v>391</v>
      </c>
    </row>
    <row r="25" spans="1:18" x14ac:dyDescent="0.25">
      <c r="B25" s="424" t="s">
        <v>390</v>
      </c>
      <c r="C25" s="424"/>
      <c r="D25" s="424"/>
      <c r="E25" s="424"/>
      <c r="F25" s="424"/>
      <c r="G25" s="424"/>
      <c r="H25" s="424"/>
      <c r="I25" s="424"/>
      <c r="J25" s="424"/>
      <c r="K25" s="424"/>
      <c r="L25" s="424"/>
      <c r="M25" s="424"/>
      <c r="N25" s="424"/>
      <c r="O25" s="424"/>
      <c r="P25" s="424"/>
      <c r="Q25" s="424"/>
      <c r="R25" s="424"/>
    </row>
    <row r="26" spans="1:18" x14ac:dyDescent="0.25">
      <c r="B26" s="424"/>
      <c r="C26" s="424"/>
      <c r="D26" s="424"/>
      <c r="E26" s="424"/>
      <c r="F26" s="424"/>
      <c r="G26" s="424"/>
      <c r="H26" s="424"/>
      <c r="I26" s="424"/>
      <c r="J26" s="424"/>
      <c r="K26" s="424"/>
      <c r="L26" s="424"/>
      <c r="M26" s="424"/>
      <c r="N26" s="424"/>
      <c r="O26" s="424"/>
      <c r="P26" s="424"/>
      <c r="Q26" s="424"/>
      <c r="R26" s="424"/>
    </row>
    <row r="27" spans="1:18" ht="14.45" x14ac:dyDescent="0.35">
      <c r="B27" s="401"/>
    </row>
    <row r="28" spans="1:18" x14ac:dyDescent="0.25">
      <c r="A28" s="257" t="s">
        <v>389</v>
      </c>
      <c r="B28" s="405" t="s">
        <v>388</v>
      </c>
    </row>
    <row r="29" spans="1:18" x14ac:dyDescent="0.25">
      <c r="B29" s="403" t="s">
        <v>387</v>
      </c>
    </row>
    <row r="30" spans="1:18" x14ac:dyDescent="0.25">
      <c r="B30" s="406" t="s">
        <v>386</v>
      </c>
    </row>
    <row r="31" spans="1:18" x14ac:dyDescent="0.25">
      <c r="B31" s="403" t="s">
        <v>385</v>
      </c>
    </row>
    <row r="32" spans="1:18" x14ac:dyDescent="0.25">
      <c r="B32" s="403" t="s">
        <v>384</v>
      </c>
    </row>
    <row r="33" spans="1:3" x14ac:dyDescent="0.25">
      <c r="B33" s="401"/>
    </row>
    <row r="34" spans="1:3" x14ac:dyDescent="0.25">
      <c r="A34" s="257" t="s">
        <v>369</v>
      </c>
      <c r="B34" s="405" t="s">
        <v>383</v>
      </c>
    </row>
    <row r="35" spans="1:3" x14ac:dyDescent="0.25">
      <c r="B35" s="403" t="s">
        <v>382</v>
      </c>
    </row>
    <row r="36" spans="1:3" x14ac:dyDescent="0.25">
      <c r="B36" s="401"/>
    </row>
    <row r="37" spans="1:3" x14ac:dyDescent="0.25">
      <c r="A37" s="257" t="s">
        <v>369</v>
      </c>
      <c r="B37" s="405" t="s">
        <v>381</v>
      </c>
    </row>
    <row r="38" spans="1:3" x14ac:dyDescent="0.25">
      <c r="B38" s="403" t="s">
        <v>380</v>
      </c>
    </row>
    <row r="39" spans="1:3" x14ac:dyDescent="0.25">
      <c r="B39" s="403" t="s">
        <v>379</v>
      </c>
    </row>
    <row r="40" spans="1:3" x14ac:dyDescent="0.25">
      <c r="B40" s="403" t="s">
        <v>378</v>
      </c>
    </row>
    <row r="41" spans="1:3" x14ac:dyDescent="0.25">
      <c r="B41" s="401"/>
    </row>
    <row r="42" spans="1:3" x14ac:dyDescent="0.25">
      <c r="A42" s="257" t="s">
        <v>377</v>
      </c>
      <c r="B42" s="405" t="s">
        <v>376</v>
      </c>
    </row>
    <row r="43" spans="1:3" x14ac:dyDescent="0.25">
      <c r="B43" s="403" t="s">
        <v>375</v>
      </c>
    </row>
    <row r="44" spans="1:3" x14ac:dyDescent="0.25">
      <c r="B44" s="403" t="s">
        <v>374</v>
      </c>
    </row>
    <row r="45" spans="1:3" x14ac:dyDescent="0.25">
      <c r="B45" s="403" t="s">
        <v>373</v>
      </c>
      <c r="C45" s="404"/>
    </row>
    <row r="46" spans="1:3" x14ac:dyDescent="0.25">
      <c r="B46" s="403" t="s">
        <v>372</v>
      </c>
      <c r="C46" s="404"/>
    </row>
    <row r="47" spans="1:3" x14ac:dyDescent="0.25">
      <c r="B47" s="403" t="s">
        <v>371</v>
      </c>
    </row>
    <row r="48" spans="1:3" x14ac:dyDescent="0.25">
      <c r="B48" s="402" t="s">
        <v>370</v>
      </c>
    </row>
    <row r="49" spans="1:2" x14ac:dyDescent="0.25">
      <c r="B49" s="401"/>
    </row>
    <row r="50" spans="1:2" x14ac:dyDescent="0.25">
      <c r="A50" s="257" t="s">
        <v>369</v>
      </c>
      <c r="B50" s="8" t="s">
        <v>368</v>
      </c>
    </row>
    <row r="52" spans="1:2" x14ac:dyDescent="0.25">
      <c r="B52" s="400"/>
    </row>
  </sheetData>
  <sheetProtection algorithmName="SHA-512" hashValue="xSFDCnElQe3Kq+hxCmj8CRCC6dKvajMXb8ovFNcoNludU5QUPGxEAmvvvlxC/AYP806Cfx4rwfMWwPUhfPHKSg==" saltValue="FZw6woM54ZnUhUubUjBdkg==" spinCount="100000" sheet="1" objects="1" scenarios="1"/>
  <mergeCells count="4">
    <mergeCell ref="B11:U12"/>
    <mergeCell ref="B19:R20"/>
    <mergeCell ref="B25:R26"/>
    <mergeCell ref="B13:R14"/>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showGridLines="0" topLeftCell="A10" workbookViewId="0">
      <selection activeCell="A22" sqref="A22:K22"/>
    </sheetView>
  </sheetViews>
  <sheetFormatPr baseColWidth="10" defaultRowHeight="15" x14ac:dyDescent="0.25"/>
  <sheetData>
    <row r="1" spans="1:20" x14ac:dyDescent="0.25">
      <c r="A1" s="413" t="s">
        <v>411</v>
      </c>
      <c r="B1" s="399"/>
      <c r="C1" s="399"/>
      <c r="D1" s="399"/>
      <c r="E1" s="399"/>
      <c r="F1" s="399"/>
      <c r="G1" s="399"/>
      <c r="H1" s="399"/>
      <c r="I1" s="399"/>
      <c r="J1" s="399"/>
      <c r="K1" s="399"/>
      <c r="L1" s="399"/>
      <c r="M1" s="399"/>
      <c r="N1" s="399"/>
      <c r="O1" s="399"/>
      <c r="P1" s="399"/>
      <c r="Q1" s="399"/>
      <c r="R1" s="399"/>
      <c r="S1" s="399"/>
      <c r="T1" s="399"/>
    </row>
    <row r="2" spans="1:20" ht="14.45" x14ac:dyDescent="0.35">
      <c r="A2" s="402"/>
      <c r="B2" s="399"/>
      <c r="C2" s="399"/>
      <c r="D2" s="399"/>
      <c r="E2" s="399"/>
      <c r="F2" s="399"/>
      <c r="G2" s="399"/>
      <c r="H2" s="399"/>
      <c r="I2" s="399"/>
      <c r="J2" s="399"/>
      <c r="K2" s="399"/>
      <c r="L2" s="399"/>
      <c r="M2" s="399"/>
      <c r="N2" s="399"/>
      <c r="O2" s="399"/>
      <c r="P2" s="399"/>
      <c r="Q2" s="399"/>
      <c r="R2" s="399"/>
      <c r="S2" s="399"/>
      <c r="T2" s="399"/>
    </row>
    <row r="3" spans="1:20" ht="14.45" x14ac:dyDescent="0.35">
      <c r="A3" s="411" t="s">
        <v>412</v>
      </c>
      <c r="B3" s="399"/>
      <c r="C3" s="399"/>
      <c r="D3" s="399"/>
      <c r="E3" s="399"/>
      <c r="F3" s="399"/>
      <c r="G3" s="399"/>
      <c r="H3" s="399"/>
      <c r="I3" s="399"/>
      <c r="J3" s="399"/>
      <c r="K3" s="399"/>
      <c r="L3" s="399"/>
      <c r="M3" s="399"/>
      <c r="N3" s="399"/>
      <c r="O3" s="399"/>
      <c r="P3" s="399"/>
      <c r="Q3" s="399"/>
      <c r="R3" s="399"/>
      <c r="S3" s="399"/>
      <c r="T3" s="399"/>
    </row>
    <row r="4" spans="1:20" s="127" customFormat="1" x14ac:dyDescent="0.25">
      <c r="A4" s="402" t="s">
        <v>417</v>
      </c>
      <c r="B4" s="399"/>
      <c r="C4" s="399"/>
      <c r="D4" s="399"/>
      <c r="E4" s="399"/>
      <c r="F4" s="399"/>
      <c r="G4" s="399"/>
      <c r="H4" s="399"/>
      <c r="I4" s="399"/>
      <c r="J4" s="399"/>
      <c r="K4" s="399"/>
      <c r="L4" s="399"/>
      <c r="M4" s="399"/>
      <c r="N4" s="399"/>
      <c r="O4" s="399"/>
      <c r="P4" s="399"/>
      <c r="Q4" s="399"/>
      <c r="R4" s="399"/>
      <c r="S4" s="399"/>
      <c r="T4" s="399"/>
    </row>
    <row r="5" spans="1:20" s="127" customFormat="1" x14ac:dyDescent="0.25">
      <c r="A5" s="402" t="s">
        <v>425</v>
      </c>
      <c r="B5" s="399"/>
      <c r="C5" s="399"/>
      <c r="D5" s="399"/>
      <c r="E5" s="399"/>
      <c r="F5" s="399"/>
      <c r="G5" s="399"/>
      <c r="H5" s="399"/>
      <c r="I5" s="399"/>
      <c r="J5" s="399"/>
      <c r="K5" s="399"/>
      <c r="L5" s="399"/>
      <c r="M5" s="399"/>
      <c r="N5" s="399"/>
      <c r="O5" s="399"/>
      <c r="P5" s="399"/>
      <c r="Q5" s="399"/>
      <c r="R5" s="399"/>
      <c r="S5" s="399"/>
      <c r="T5" s="399"/>
    </row>
    <row r="6" spans="1:20" x14ac:dyDescent="0.25">
      <c r="A6" s="402" t="s">
        <v>435</v>
      </c>
      <c r="B6" s="399"/>
      <c r="C6" s="399"/>
      <c r="D6" s="399"/>
      <c r="E6" s="399"/>
      <c r="F6" s="399"/>
      <c r="G6" s="399"/>
      <c r="H6" s="399"/>
      <c r="I6" s="399"/>
      <c r="J6" s="399"/>
      <c r="K6" s="399"/>
      <c r="L6" s="399"/>
      <c r="M6" s="399"/>
      <c r="N6" s="399"/>
      <c r="O6" s="399"/>
      <c r="P6" s="399"/>
      <c r="Q6" s="399"/>
      <c r="R6" s="399"/>
      <c r="S6" s="399"/>
      <c r="T6" s="399"/>
    </row>
    <row r="7" spans="1:20" s="127" customFormat="1" x14ac:dyDescent="0.25">
      <c r="A7" s="402" t="s">
        <v>436</v>
      </c>
      <c r="B7" s="399"/>
      <c r="C7" s="399"/>
      <c r="D7" s="399"/>
      <c r="E7" s="399"/>
      <c r="F7" s="399"/>
      <c r="G7" s="399"/>
      <c r="H7" s="399"/>
      <c r="I7" s="399"/>
      <c r="J7" s="399"/>
      <c r="K7" s="399"/>
      <c r="L7" s="399"/>
      <c r="M7" s="399"/>
      <c r="N7" s="399"/>
      <c r="O7" s="399"/>
      <c r="P7" s="399"/>
      <c r="Q7" s="399"/>
      <c r="R7" s="399"/>
      <c r="S7" s="399"/>
      <c r="T7" s="399"/>
    </row>
    <row r="8" spans="1:20" s="127" customFormat="1" x14ac:dyDescent="0.25">
      <c r="A8" s="402" t="s">
        <v>428</v>
      </c>
      <c r="B8" s="399"/>
      <c r="C8" s="399"/>
      <c r="D8" s="399"/>
      <c r="E8" s="399"/>
      <c r="F8" s="399"/>
      <c r="G8" s="399"/>
      <c r="H8" s="399"/>
      <c r="I8" s="399"/>
      <c r="J8" s="399"/>
      <c r="K8" s="399"/>
      <c r="L8" s="399"/>
      <c r="M8" s="399"/>
      <c r="N8" s="399"/>
      <c r="O8" s="399"/>
      <c r="P8" s="399"/>
      <c r="Q8" s="399"/>
      <c r="R8" s="399"/>
      <c r="S8" s="399"/>
      <c r="T8" s="399"/>
    </row>
    <row r="9" spans="1:20" s="127" customFormat="1" ht="14.45" x14ac:dyDescent="0.35">
      <c r="A9" s="402"/>
      <c r="B9" s="399"/>
      <c r="C9" s="399"/>
      <c r="D9" s="399"/>
      <c r="E9" s="399"/>
      <c r="F9" s="399"/>
      <c r="G9" s="399"/>
      <c r="H9" s="399"/>
      <c r="I9" s="399"/>
      <c r="J9" s="399"/>
      <c r="K9" s="399"/>
      <c r="L9" s="399"/>
      <c r="M9" s="399"/>
      <c r="N9" s="399"/>
      <c r="O9" s="399"/>
      <c r="P9" s="399"/>
      <c r="Q9" s="399"/>
      <c r="R9" s="399"/>
      <c r="S9" s="399"/>
      <c r="T9" s="399"/>
    </row>
    <row r="10" spans="1:20" ht="14.45" x14ac:dyDescent="0.35">
      <c r="A10" s="411" t="s">
        <v>413</v>
      </c>
      <c r="B10" s="399"/>
      <c r="C10" s="399"/>
      <c r="D10" s="399"/>
      <c r="E10" s="399"/>
      <c r="F10" s="399"/>
      <c r="G10" s="399"/>
      <c r="H10" s="399"/>
      <c r="I10" s="399"/>
      <c r="J10" s="399"/>
      <c r="K10" s="399"/>
      <c r="L10" s="399"/>
      <c r="M10" s="399"/>
      <c r="N10" s="399"/>
      <c r="O10" s="399"/>
      <c r="P10" s="399"/>
      <c r="Q10" s="399"/>
      <c r="R10" s="399"/>
      <c r="S10" s="399"/>
      <c r="T10" s="399"/>
    </row>
    <row r="11" spans="1:20" x14ac:dyDescent="0.25">
      <c r="A11" s="413" t="s">
        <v>414</v>
      </c>
      <c r="B11" s="399"/>
      <c r="C11" s="399"/>
      <c r="D11" s="399"/>
      <c r="E11" s="399"/>
      <c r="F11" s="399"/>
      <c r="G11" s="399"/>
      <c r="H11" s="399"/>
      <c r="I11" s="399"/>
      <c r="J11" s="399"/>
      <c r="K11" s="399"/>
      <c r="L11" s="399"/>
      <c r="M11" s="399"/>
      <c r="N11" s="399"/>
      <c r="O11" s="399"/>
      <c r="P11" s="399"/>
      <c r="Q11" s="399"/>
      <c r="R11" s="399"/>
      <c r="S11" s="399"/>
      <c r="T11" s="399"/>
    </row>
    <row r="12" spans="1:20" s="127" customFormat="1" ht="14.45" x14ac:dyDescent="0.35">
      <c r="A12" s="413"/>
      <c r="B12" s="399"/>
      <c r="C12" s="399"/>
      <c r="D12" s="399"/>
      <c r="E12" s="399"/>
      <c r="F12" s="399"/>
      <c r="G12" s="399"/>
      <c r="H12" s="399"/>
      <c r="I12" s="399"/>
      <c r="J12" s="399"/>
      <c r="K12" s="399"/>
      <c r="L12" s="399"/>
      <c r="M12" s="399"/>
      <c r="N12" s="399"/>
      <c r="O12" s="399"/>
      <c r="P12" s="399"/>
      <c r="Q12" s="399"/>
      <c r="R12" s="399"/>
      <c r="S12" s="399"/>
      <c r="T12" s="399"/>
    </row>
    <row r="13" spans="1:20" ht="16.5" customHeight="1" x14ac:dyDescent="0.25">
      <c r="A13" s="424" t="s">
        <v>416</v>
      </c>
      <c r="B13" s="572"/>
      <c r="C13" s="572"/>
      <c r="D13" s="572"/>
      <c r="E13" s="572"/>
      <c r="F13" s="572"/>
      <c r="G13" s="572"/>
      <c r="H13" s="572"/>
      <c r="I13" s="572"/>
      <c r="J13" s="399"/>
      <c r="K13" s="399"/>
      <c r="L13" s="399"/>
      <c r="M13" s="399"/>
      <c r="N13" s="399"/>
      <c r="O13" s="399"/>
      <c r="P13" s="399"/>
      <c r="Q13" s="399"/>
      <c r="R13" s="399"/>
      <c r="S13" s="399"/>
      <c r="T13" s="399"/>
    </row>
    <row r="14" spans="1:20" x14ac:dyDescent="0.25">
      <c r="A14" s="424" t="s">
        <v>419</v>
      </c>
      <c r="B14" s="573"/>
      <c r="C14" s="573"/>
      <c r="D14" s="573"/>
      <c r="E14" s="573"/>
      <c r="F14" s="573"/>
      <c r="G14" s="573"/>
      <c r="H14" s="399"/>
      <c r="I14" s="399"/>
      <c r="J14" s="399"/>
      <c r="K14" s="399"/>
      <c r="L14" s="399"/>
      <c r="M14" s="399"/>
      <c r="N14" s="399"/>
      <c r="O14" s="399"/>
      <c r="P14" s="399"/>
      <c r="Q14" s="399"/>
      <c r="R14" s="399"/>
      <c r="S14" s="399"/>
      <c r="T14" s="399"/>
    </row>
    <row r="15" spans="1:20" ht="15" customHeight="1" x14ac:dyDescent="0.25">
      <c r="A15" s="403" t="s">
        <v>420</v>
      </c>
      <c r="B15" s="414"/>
      <c r="C15" s="414"/>
      <c r="D15" s="414"/>
      <c r="E15" s="414"/>
      <c r="F15" s="414"/>
      <c r="G15" s="414"/>
      <c r="H15" s="414"/>
      <c r="I15" s="414"/>
      <c r="J15" s="414"/>
      <c r="K15" s="404"/>
      <c r="L15" s="404"/>
      <c r="M15" s="404"/>
      <c r="N15" s="404"/>
      <c r="O15" s="399"/>
      <c r="P15" s="399"/>
      <c r="Q15" s="399"/>
      <c r="R15" s="399"/>
      <c r="S15" s="399"/>
      <c r="T15" s="399"/>
    </row>
    <row r="16" spans="1:20" s="127" customFormat="1" ht="15" customHeight="1" x14ac:dyDescent="0.35">
      <c r="A16" s="403"/>
      <c r="B16" s="414"/>
      <c r="C16" s="414"/>
      <c r="D16" s="414"/>
      <c r="E16" s="414"/>
      <c r="F16" s="414"/>
      <c r="G16" s="414"/>
      <c r="H16" s="414"/>
      <c r="I16" s="414"/>
      <c r="J16" s="414"/>
      <c r="K16" s="404"/>
      <c r="L16" s="404"/>
      <c r="M16" s="404"/>
      <c r="N16" s="404"/>
      <c r="O16" s="399"/>
      <c r="P16" s="399"/>
      <c r="Q16" s="399"/>
      <c r="R16" s="399"/>
      <c r="S16" s="399"/>
      <c r="T16" s="399"/>
    </row>
    <row r="17" spans="1:20" x14ac:dyDescent="0.25">
      <c r="A17" s="424" t="s">
        <v>418</v>
      </c>
      <c r="B17" s="572"/>
      <c r="C17" s="572"/>
      <c r="D17" s="572"/>
      <c r="E17" s="572"/>
      <c r="F17" s="572"/>
      <c r="G17" s="572"/>
      <c r="H17" s="572"/>
      <c r="I17" s="572"/>
      <c r="J17" s="572"/>
      <c r="K17" s="572"/>
      <c r="L17" s="572"/>
      <c r="M17" s="572"/>
      <c r="N17" s="572"/>
      <c r="O17" s="572"/>
      <c r="P17" s="399"/>
      <c r="Q17" s="399"/>
      <c r="R17" s="399"/>
      <c r="S17" s="399"/>
      <c r="T17" s="399"/>
    </row>
    <row r="18" spans="1:20" x14ac:dyDescent="0.25">
      <c r="A18" s="424" t="s">
        <v>421</v>
      </c>
      <c r="B18" s="573"/>
      <c r="C18" s="573"/>
      <c r="D18" s="573"/>
      <c r="E18" s="573"/>
      <c r="F18" s="573"/>
      <c r="G18" s="573"/>
      <c r="H18" s="573"/>
      <c r="I18" s="399"/>
      <c r="J18" s="399"/>
      <c r="K18" s="399"/>
      <c r="L18" s="399"/>
      <c r="M18" s="399"/>
      <c r="N18" s="399"/>
      <c r="O18" s="399"/>
      <c r="P18" s="399"/>
      <c r="Q18" s="399"/>
      <c r="R18" s="399"/>
      <c r="S18" s="399"/>
      <c r="T18" s="399"/>
    </row>
    <row r="19" spans="1:20" s="127" customFormat="1" ht="14.45" x14ac:dyDescent="0.35">
      <c r="A19" s="415"/>
      <c r="B19" s="416"/>
      <c r="C19" s="416"/>
      <c r="D19" s="416"/>
      <c r="E19" s="416"/>
      <c r="F19" s="416"/>
      <c r="G19" s="416"/>
      <c r="H19" s="416"/>
      <c r="I19" s="399"/>
      <c r="J19" s="399"/>
      <c r="K19" s="399"/>
      <c r="L19" s="399"/>
      <c r="M19" s="399"/>
      <c r="N19" s="399"/>
      <c r="O19" s="399"/>
      <c r="P19" s="399"/>
      <c r="Q19" s="399"/>
      <c r="R19" s="399"/>
      <c r="S19" s="399"/>
      <c r="T19" s="399"/>
    </row>
    <row r="20" spans="1:20" x14ac:dyDescent="0.25">
      <c r="A20" s="413" t="s">
        <v>415</v>
      </c>
      <c r="B20" s="399"/>
      <c r="C20" s="399"/>
      <c r="D20" s="399"/>
      <c r="E20" s="399"/>
      <c r="F20" s="399"/>
      <c r="G20" s="399"/>
      <c r="H20" s="399"/>
      <c r="I20" s="399"/>
      <c r="J20" s="399"/>
      <c r="K20" s="399"/>
      <c r="L20" s="399"/>
      <c r="M20" s="399"/>
      <c r="N20" s="399"/>
      <c r="O20" s="399"/>
      <c r="P20" s="399"/>
      <c r="Q20" s="399"/>
      <c r="R20" s="399"/>
      <c r="S20" s="399"/>
      <c r="T20" s="399"/>
    </row>
    <row r="21" spans="1:20" x14ac:dyDescent="0.25">
      <c r="A21" s="424" t="s">
        <v>424</v>
      </c>
      <c r="B21" s="424"/>
      <c r="C21" s="424"/>
      <c r="D21" s="424"/>
      <c r="E21" s="424"/>
      <c r="F21" s="424"/>
      <c r="G21" s="424"/>
      <c r="H21" s="424"/>
      <c r="I21" s="424"/>
      <c r="J21" s="424"/>
      <c r="K21" s="424"/>
      <c r="L21" s="424"/>
      <c r="M21" s="399"/>
      <c r="N21" s="399"/>
      <c r="O21" s="399"/>
      <c r="P21" s="399"/>
      <c r="Q21" s="399"/>
      <c r="R21" s="399"/>
      <c r="S21" s="399"/>
      <c r="T21" s="399"/>
    </row>
    <row r="22" spans="1:20" x14ac:dyDescent="0.25">
      <c r="A22" s="424" t="s">
        <v>438</v>
      </c>
      <c r="B22" s="424"/>
      <c r="C22" s="424"/>
      <c r="D22" s="424"/>
      <c r="E22" s="424"/>
      <c r="F22" s="424"/>
      <c r="G22" s="424"/>
      <c r="H22" s="424"/>
      <c r="I22" s="424"/>
      <c r="J22" s="424"/>
      <c r="K22" s="424"/>
      <c r="L22" s="399"/>
      <c r="M22" s="399"/>
      <c r="N22" s="399"/>
      <c r="O22" s="399"/>
      <c r="P22" s="399"/>
      <c r="Q22" s="399"/>
      <c r="R22" s="399"/>
      <c r="S22" s="399"/>
      <c r="T22" s="399"/>
    </row>
    <row r="23" spans="1:20" x14ac:dyDescent="0.25">
      <c r="A23" s="424" t="s">
        <v>423</v>
      </c>
      <c r="B23" s="424"/>
      <c r="C23" s="424"/>
      <c r="D23" s="424"/>
      <c r="E23" s="424"/>
      <c r="F23" s="424"/>
      <c r="G23" s="424"/>
      <c r="H23" s="424"/>
      <c r="I23" s="424"/>
      <c r="J23" s="424"/>
      <c r="K23" s="399"/>
      <c r="L23" s="399"/>
      <c r="M23" s="399"/>
      <c r="N23" s="399"/>
      <c r="O23" s="399"/>
      <c r="P23" s="399"/>
      <c r="Q23" s="399"/>
      <c r="R23" s="399"/>
      <c r="S23" s="399"/>
      <c r="T23" s="399"/>
    </row>
    <row r="24" spans="1:20" ht="14.45" x14ac:dyDescent="0.35">
      <c r="A24" s="399"/>
      <c r="B24" s="399"/>
      <c r="C24" s="399"/>
      <c r="D24" s="399"/>
      <c r="E24" s="399"/>
      <c r="F24" s="399"/>
      <c r="G24" s="399"/>
      <c r="H24" s="399"/>
      <c r="I24" s="399"/>
      <c r="J24" s="399"/>
      <c r="K24" s="399"/>
      <c r="L24" s="399"/>
      <c r="M24" s="399"/>
      <c r="N24" s="399"/>
      <c r="O24" s="399"/>
      <c r="P24" s="399"/>
      <c r="Q24" s="399"/>
      <c r="R24" s="399"/>
      <c r="S24" s="399"/>
      <c r="T24" s="399"/>
    </row>
    <row r="25" spans="1:20" ht="14.45" x14ac:dyDescent="0.35">
      <c r="A25" s="399"/>
      <c r="B25" s="399"/>
      <c r="C25" s="399"/>
      <c r="D25" s="399"/>
      <c r="E25" s="399"/>
      <c r="F25" s="399"/>
      <c r="G25" s="399"/>
      <c r="H25" s="399"/>
      <c r="I25" s="399"/>
      <c r="J25" s="399"/>
      <c r="K25" s="399"/>
      <c r="L25" s="399"/>
      <c r="M25" s="399"/>
      <c r="N25" s="399"/>
      <c r="O25" s="399"/>
      <c r="P25" s="399"/>
      <c r="Q25" s="399"/>
      <c r="R25" s="399"/>
      <c r="S25" s="399"/>
      <c r="T25" s="399"/>
    </row>
    <row r="26" spans="1:20" ht="14.45" x14ac:dyDescent="0.35">
      <c r="A26" s="399"/>
      <c r="B26" s="399"/>
      <c r="C26" s="399"/>
      <c r="D26" s="399"/>
      <c r="E26" s="399"/>
      <c r="F26" s="399"/>
      <c r="G26" s="399"/>
      <c r="H26" s="399"/>
      <c r="I26" s="399"/>
      <c r="J26" s="399"/>
      <c r="K26" s="399"/>
      <c r="L26" s="399"/>
      <c r="M26" s="399"/>
      <c r="N26" s="399"/>
      <c r="O26" s="399"/>
      <c r="P26" s="399"/>
      <c r="Q26" s="399"/>
      <c r="R26" s="399"/>
      <c r="S26" s="399"/>
      <c r="T26" s="399"/>
    </row>
    <row r="27" spans="1:20" ht="14.45" x14ac:dyDescent="0.35">
      <c r="A27" s="399"/>
      <c r="B27" s="399"/>
      <c r="C27" s="399"/>
      <c r="D27" s="399"/>
      <c r="E27" s="399"/>
      <c r="F27" s="399"/>
      <c r="G27" s="399"/>
      <c r="H27" s="399"/>
      <c r="I27" s="399"/>
      <c r="J27" s="399"/>
      <c r="K27" s="399"/>
      <c r="L27" s="399"/>
      <c r="M27" s="399"/>
      <c r="N27" s="399"/>
      <c r="O27" s="399"/>
      <c r="P27" s="399"/>
      <c r="Q27" s="399"/>
      <c r="R27" s="399"/>
      <c r="S27" s="399"/>
      <c r="T27" s="399"/>
    </row>
    <row r="28" spans="1:20" ht="14.45" x14ac:dyDescent="0.35">
      <c r="A28" s="399"/>
      <c r="B28" s="399"/>
      <c r="C28" s="399"/>
      <c r="D28" s="399"/>
      <c r="E28" s="399"/>
      <c r="F28" s="399"/>
      <c r="G28" s="399"/>
      <c r="H28" s="399"/>
      <c r="I28" s="399"/>
      <c r="J28" s="399"/>
      <c r="K28" s="399"/>
      <c r="L28" s="399"/>
      <c r="M28" s="399"/>
      <c r="N28" s="399"/>
      <c r="O28" s="399"/>
      <c r="P28" s="399"/>
      <c r="Q28" s="399"/>
      <c r="R28" s="399"/>
      <c r="S28" s="399"/>
      <c r="T28" s="399"/>
    </row>
    <row r="29" spans="1:20" ht="14.45" x14ac:dyDescent="0.35">
      <c r="A29" s="399"/>
      <c r="B29" s="399"/>
      <c r="C29" s="399"/>
      <c r="D29" s="399"/>
      <c r="E29" s="399"/>
      <c r="F29" s="399"/>
      <c r="G29" s="399"/>
      <c r="H29" s="399"/>
      <c r="I29" s="399"/>
      <c r="J29" s="399"/>
      <c r="K29" s="399"/>
      <c r="L29" s="399"/>
      <c r="M29" s="399"/>
      <c r="N29" s="399"/>
      <c r="O29" s="399"/>
      <c r="P29" s="399"/>
      <c r="Q29" s="399"/>
      <c r="R29" s="399"/>
      <c r="S29" s="399"/>
      <c r="T29" s="399"/>
    </row>
    <row r="30" spans="1:20" ht="14.45" x14ac:dyDescent="0.35">
      <c r="A30" s="399"/>
      <c r="B30" s="399"/>
      <c r="C30" s="399"/>
      <c r="D30" s="399"/>
      <c r="E30" s="399"/>
      <c r="F30" s="399"/>
      <c r="G30" s="399"/>
      <c r="H30" s="399"/>
      <c r="I30" s="399"/>
      <c r="J30" s="399"/>
      <c r="K30" s="399"/>
      <c r="L30" s="399"/>
      <c r="M30" s="399"/>
      <c r="N30" s="399"/>
      <c r="O30" s="399"/>
      <c r="P30" s="399"/>
      <c r="Q30" s="399"/>
      <c r="R30" s="399"/>
      <c r="S30" s="399"/>
      <c r="T30" s="399"/>
    </row>
    <row r="31" spans="1:20" ht="14.45" x14ac:dyDescent="0.35">
      <c r="A31" s="399"/>
      <c r="B31" s="399"/>
      <c r="C31" s="399"/>
      <c r="D31" s="399"/>
      <c r="E31" s="399"/>
      <c r="F31" s="399"/>
      <c r="G31" s="399"/>
      <c r="H31" s="399"/>
      <c r="I31" s="399"/>
      <c r="J31" s="399"/>
      <c r="K31" s="399"/>
      <c r="L31" s="399"/>
      <c r="M31" s="399"/>
      <c r="N31" s="399"/>
      <c r="O31" s="399"/>
      <c r="P31" s="399"/>
      <c r="Q31" s="399"/>
      <c r="R31" s="399"/>
      <c r="S31" s="399"/>
      <c r="T31" s="399"/>
    </row>
    <row r="32" spans="1:20" ht="14.45" x14ac:dyDescent="0.35">
      <c r="A32" s="399"/>
      <c r="B32" s="399"/>
      <c r="C32" s="399"/>
      <c r="D32" s="399"/>
      <c r="E32" s="399"/>
      <c r="F32" s="399"/>
      <c r="G32" s="399"/>
      <c r="H32" s="399"/>
      <c r="I32" s="399"/>
      <c r="J32" s="399"/>
      <c r="K32" s="399"/>
      <c r="L32" s="399"/>
      <c r="M32" s="399"/>
      <c r="N32" s="399"/>
      <c r="O32" s="399"/>
      <c r="P32" s="399"/>
      <c r="Q32" s="399"/>
      <c r="R32" s="399"/>
      <c r="S32" s="399"/>
      <c r="T32" s="399"/>
    </row>
    <row r="33" spans="1:20" ht="14.45" x14ac:dyDescent="0.35">
      <c r="A33" s="399"/>
      <c r="B33" s="399"/>
      <c r="C33" s="399"/>
      <c r="D33" s="399"/>
      <c r="E33" s="399"/>
      <c r="F33" s="399"/>
      <c r="G33" s="399"/>
      <c r="H33" s="399"/>
      <c r="I33" s="399"/>
      <c r="J33" s="399"/>
      <c r="K33" s="399"/>
      <c r="L33" s="399"/>
      <c r="M33" s="399"/>
      <c r="N33" s="399"/>
      <c r="O33" s="399"/>
      <c r="P33" s="399"/>
      <c r="Q33" s="399"/>
      <c r="R33" s="399"/>
      <c r="S33" s="399"/>
      <c r="T33" s="399"/>
    </row>
    <row r="34" spans="1:20" ht="14.45" x14ac:dyDescent="0.35">
      <c r="A34" s="399"/>
      <c r="B34" s="399"/>
      <c r="C34" s="399"/>
      <c r="D34" s="399"/>
      <c r="E34" s="399"/>
      <c r="F34" s="399"/>
      <c r="G34" s="399"/>
      <c r="H34" s="399"/>
      <c r="I34" s="399"/>
      <c r="J34" s="399"/>
      <c r="K34" s="399"/>
      <c r="L34" s="399"/>
      <c r="M34" s="399"/>
      <c r="N34" s="399"/>
      <c r="O34" s="399"/>
      <c r="P34" s="399"/>
      <c r="Q34" s="399"/>
      <c r="R34" s="399"/>
      <c r="S34" s="399"/>
      <c r="T34" s="399"/>
    </row>
    <row r="35" spans="1:20" ht="14.45" x14ac:dyDescent="0.35">
      <c r="A35" s="399"/>
      <c r="B35" s="399"/>
      <c r="C35" s="399"/>
      <c r="D35" s="399"/>
      <c r="E35" s="399"/>
      <c r="F35" s="399"/>
      <c r="G35" s="399"/>
      <c r="H35" s="399"/>
      <c r="I35" s="399"/>
      <c r="J35" s="399"/>
      <c r="K35" s="399"/>
      <c r="L35" s="399"/>
      <c r="M35" s="399"/>
      <c r="N35" s="399"/>
      <c r="O35" s="399"/>
      <c r="P35" s="399"/>
      <c r="Q35" s="399"/>
      <c r="R35" s="399"/>
      <c r="S35" s="399"/>
      <c r="T35" s="399"/>
    </row>
    <row r="36" spans="1:20" x14ac:dyDescent="0.25">
      <c r="A36" s="399"/>
      <c r="B36" s="399"/>
      <c r="C36" s="399"/>
      <c r="D36" s="399"/>
      <c r="E36" s="399"/>
      <c r="F36" s="399"/>
      <c r="G36" s="399"/>
      <c r="H36" s="399"/>
      <c r="I36" s="399"/>
      <c r="J36" s="399"/>
      <c r="K36" s="399"/>
      <c r="L36" s="399"/>
      <c r="M36" s="399"/>
      <c r="N36" s="399"/>
      <c r="O36" s="399"/>
      <c r="P36" s="399"/>
      <c r="Q36" s="399"/>
      <c r="R36" s="399"/>
      <c r="S36" s="399"/>
      <c r="T36" s="399"/>
    </row>
  </sheetData>
  <sheetProtection algorithmName="SHA-512" hashValue="Hfd7IqK3yD1xgOCo+pniIk6l0Jz1JmhhIxkGhb3rcEM7mxqJPAjTUxcu87K3Y1bDKy3NIj/1mr+PlWjvKW5FOQ==" saltValue="1FXal2bEqlDnYS/gI9Nspg==" spinCount="100000" sheet="1" objects="1" scenarios="1"/>
  <mergeCells count="7">
    <mergeCell ref="A21:L21"/>
    <mergeCell ref="A22:K22"/>
    <mergeCell ref="A23:J23"/>
    <mergeCell ref="A13:I13"/>
    <mergeCell ref="A14:G14"/>
    <mergeCell ref="A17:O17"/>
    <mergeCell ref="A18:H1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showGridLines="0" showZeros="0" zoomScaleNormal="100" workbookViewId="0">
      <pane ySplit="6" topLeftCell="A72" activePane="bottomLeft" state="frozen"/>
      <selection pane="bottomLeft" activeCell="F36" sqref="F36"/>
    </sheetView>
  </sheetViews>
  <sheetFormatPr baseColWidth="10" defaultColWidth="11.42578125" defaultRowHeight="14.25" x14ac:dyDescent="0.2"/>
  <cols>
    <col min="1" max="1" width="20.7109375" style="19" customWidth="1"/>
    <col min="2" max="2" width="66.7109375" style="19" customWidth="1"/>
    <col min="3" max="4" width="11.42578125" style="19"/>
    <col min="5" max="5" width="13.28515625" style="19" customWidth="1"/>
    <col min="6" max="6" width="11.42578125" style="8"/>
    <col min="7" max="7" width="11.42578125" style="8" customWidth="1"/>
    <col min="8" max="10" width="11.42578125" style="172"/>
    <col min="11" max="16384" width="11.42578125" style="19"/>
  </cols>
  <sheetData>
    <row r="1" spans="1:16" ht="18.75" thickBot="1" x14ac:dyDescent="0.3">
      <c r="A1" s="1" t="s">
        <v>99</v>
      </c>
      <c r="B1" s="2"/>
      <c r="C1" s="3"/>
      <c r="D1" s="3"/>
      <c r="E1" s="3"/>
      <c r="F1" s="14"/>
      <c r="G1" s="14"/>
      <c r="H1" s="341"/>
      <c r="I1" s="341"/>
      <c r="J1" s="342"/>
    </row>
    <row r="2" spans="1:16" ht="18" customHeight="1" x14ac:dyDescent="0.2">
      <c r="A2" s="453" t="s">
        <v>333</v>
      </c>
      <c r="B2" s="454"/>
      <c r="C2" s="459" t="s">
        <v>146</v>
      </c>
      <c r="D2" s="459" t="s">
        <v>149</v>
      </c>
      <c r="E2" s="459" t="s">
        <v>150</v>
      </c>
      <c r="F2" s="471" t="s">
        <v>100</v>
      </c>
      <c r="G2" s="471"/>
      <c r="H2" s="465" t="s">
        <v>365</v>
      </c>
      <c r="I2" s="465" t="s">
        <v>366</v>
      </c>
      <c r="J2" s="468" t="s">
        <v>105</v>
      </c>
    </row>
    <row r="3" spans="1:16" ht="15" customHeight="1" x14ac:dyDescent="0.2">
      <c r="A3" s="455"/>
      <c r="B3" s="456"/>
      <c r="C3" s="460"/>
      <c r="D3" s="460"/>
      <c r="E3" s="460"/>
      <c r="F3" s="472" t="s">
        <v>101</v>
      </c>
      <c r="G3" s="472"/>
      <c r="H3" s="466"/>
      <c r="I3" s="466"/>
      <c r="J3" s="469"/>
    </row>
    <row r="4" spans="1:16" ht="15" customHeight="1" thickBot="1" x14ac:dyDescent="0.25">
      <c r="A4" s="455"/>
      <c r="B4" s="456"/>
      <c r="C4" s="460"/>
      <c r="D4" s="460"/>
      <c r="E4" s="460"/>
      <c r="F4" s="338" t="s">
        <v>102</v>
      </c>
      <c r="G4" s="338" t="s">
        <v>102</v>
      </c>
      <c r="H4" s="466"/>
      <c r="I4" s="466"/>
      <c r="J4" s="469"/>
    </row>
    <row r="5" spans="1:16" ht="16.5" thickBot="1" x14ac:dyDescent="0.3">
      <c r="A5" s="455"/>
      <c r="B5" s="456"/>
      <c r="C5" s="460"/>
      <c r="D5" s="460"/>
      <c r="E5" s="460"/>
      <c r="F5" s="338"/>
      <c r="G5" s="338"/>
      <c r="H5" s="466"/>
      <c r="I5" s="466"/>
      <c r="J5" s="469"/>
      <c r="L5" s="190" t="s">
        <v>148</v>
      </c>
      <c r="M5" s="191"/>
      <c r="N5" s="191"/>
      <c r="O5" s="191"/>
      <c r="P5" s="192"/>
    </row>
    <row r="6" spans="1:16" ht="26.25" thickBot="1" x14ac:dyDescent="0.25">
      <c r="A6" s="457"/>
      <c r="B6" s="458"/>
      <c r="C6" s="461"/>
      <c r="D6" s="461"/>
      <c r="E6" s="461"/>
      <c r="F6" s="339" t="s">
        <v>103</v>
      </c>
      <c r="G6" s="340" t="s">
        <v>367</v>
      </c>
      <c r="H6" s="467"/>
      <c r="I6" s="467"/>
      <c r="J6" s="470"/>
      <c r="L6" s="34" t="s">
        <v>131</v>
      </c>
      <c r="M6" s="35"/>
      <c r="N6" s="35"/>
      <c r="O6" s="35"/>
      <c r="P6" s="36"/>
    </row>
    <row r="7" spans="1:16" ht="30" customHeight="1" thickBot="1" x14ac:dyDescent="0.35">
      <c r="A7" s="462" t="s">
        <v>0</v>
      </c>
      <c r="B7" s="463"/>
      <c r="C7" s="463"/>
      <c r="D7" s="463"/>
      <c r="E7" s="463"/>
      <c r="F7" s="463"/>
      <c r="G7" s="463"/>
      <c r="H7" s="463"/>
      <c r="I7" s="463"/>
      <c r="J7" s="464"/>
    </row>
    <row r="8" spans="1:16" ht="15" customHeight="1" x14ac:dyDescent="0.2">
      <c r="A8" s="327" t="s">
        <v>1</v>
      </c>
      <c r="B8" s="312" t="s">
        <v>15</v>
      </c>
      <c r="C8" s="312">
        <v>1.5</v>
      </c>
      <c r="D8" s="312">
        <v>0.2</v>
      </c>
      <c r="E8" s="312">
        <v>1.84</v>
      </c>
      <c r="F8" s="314"/>
      <c r="G8" s="315"/>
      <c r="H8" s="343">
        <f>C8*F8</f>
        <v>0</v>
      </c>
      <c r="I8" s="343">
        <f>D8*G8</f>
        <v>0</v>
      </c>
      <c r="J8" s="344">
        <f>E8*G8</f>
        <v>0</v>
      </c>
    </row>
    <row r="9" spans="1:16" ht="15" customHeight="1" x14ac:dyDescent="0.2">
      <c r="A9" s="430" t="s">
        <v>6</v>
      </c>
      <c r="B9" s="309" t="s">
        <v>19</v>
      </c>
      <c r="C9" s="309">
        <v>4.6500000000000004</v>
      </c>
      <c r="D9" s="309">
        <v>1.2</v>
      </c>
      <c r="E9" s="309">
        <v>4</v>
      </c>
      <c r="F9" s="356"/>
      <c r="G9" s="357"/>
      <c r="H9" s="358">
        <f t="shared" ref="H9:H43" si="0">C9*F9</f>
        <v>0</v>
      </c>
      <c r="I9" s="358">
        <f t="shared" ref="I9:I43" si="1">D9*G9</f>
        <v>0</v>
      </c>
      <c r="J9" s="359">
        <f t="shared" ref="J9:J43" si="2">E9*G9</f>
        <v>0</v>
      </c>
    </row>
    <row r="10" spans="1:16" ht="15" customHeight="1" x14ac:dyDescent="0.2">
      <c r="A10" s="430"/>
      <c r="B10" s="309" t="s">
        <v>14</v>
      </c>
      <c r="C10" s="309">
        <v>4.6500000000000004</v>
      </c>
      <c r="D10" s="309">
        <v>1.2</v>
      </c>
      <c r="E10" s="309">
        <v>4</v>
      </c>
      <c r="F10" s="356"/>
      <c r="G10" s="357"/>
      <c r="H10" s="358">
        <f t="shared" si="0"/>
        <v>0</v>
      </c>
      <c r="I10" s="358">
        <f t="shared" si="1"/>
        <v>0</v>
      </c>
      <c r="J10" s="359">
        <f t="shared" si="2"/>
        <v>0</v>
      </c>
    </row>
    <row r="11" spans="1:16" ht="15" customHeight="1" x14ac:dyDescent="0.2">
      <c r="A11" s="430"/>
      <c r="B11" s="309" t="s">
        <v>16</v>
      </c>
      <c r="C11" s="309">
        <v>4.6500000000000004</v>
      </c>
      <c r="D11" s="309">
        <v>1.2</v>
      </c>
      <c r="E11" s="309">
        <v>4</v>
      </c>
      <c r="F11" s="356"/>
      <c r="G11" s="357">
        <v>0</v>
      </c>
      <c r="H11" s="358">
        <f t="shared" si="0"/>
        <v>0</v>
      </c>
      <c r="I11" s="358">
        <f t="shared" si="1"/>
        <v>0</v>
      </c>
      <c r="J11" s="359">
        <f t="shared" si="2"/>
        <v>0</v>
      </c>
    </row>
    <row r="12" spans="1:16" ht="15" customHeight="1" x14ac:dyDescent="0.2">
      <c r="A12" s="430"/>
      <c r="B12" s="360" t="s">
        <v>17</v>
      </c>
      <c r="C12" s="360">
        <v>4.6500000000000004</v>
      </c>
      <c r="D12" s="361"/>
      <c r="E12" s="360">
        <v>4</v>
      </c>
      <c r="F12" s="362"/>
      <c r="G12" s="363"/>
      <c r="H12" s="364">
        <f t="shared" si="0"/>
        <v>0</v>
      </c>
      <c r="I12" s="364">
        <f t="shared" si="1"/>
        <v>0</v>
      </c>
      <c r="J12" s="365">
        <f t="shared" si="2"/>
        <v>0</v>
      </c>
    </row>
    <row r="13" spans="1:16" ht="15" customHeight="1" x14ac:dyDescent="0.2">
      <c r="A13" s="430"/>
      <c r="B13" s="366" t="s">
        <v>18</v>
      </c>
      <c r="C13" s="366">
        <v>4.6500000000000004</v>
      </c>
      <c r="D13" s="366">
        <v>1.2</v>
      </c>
      <c r="E13" s="366">
        <v>4</v>
      </c>
      <c r="F13" s="367"/>
      <c r="G13" s="367">
        <v>0</v>
      </c>
      <c r="H13" s="368">
        <f t="shared" si="0"/>
        <v>0</v>
      </c>
      <c r="I13" s="368">
        <f t="shared" si="1"/>
        <v>0</v>
      </c>
      <c r="J13" s="369">
        <f t="shared" si="2"/>
        <v>0</v>
      </c>
    </row>
    <row r="14" spans="1:16" ht="15" customHeight="1" x14ac:dyDescent="0.2">
      <c r="A14" s="430"/>
      <c r="B14" s="309" t="s">
        <v>20</v>
      </c>
      <c r="C14" s="309">
        <v>4.6500000000000004</v>
      </c>
      <c r="D14" s="309">
        <v>1.2</v>
      </c>
      <c r="E14" s="309">
        <v>4</v>
      </c>
      <c r="F14" s="357">
        <v>0</v>
      </c>
      <c r="G14" s="357"/>
      <c r="H14" s="358">
        <f t="shared" si="0"/>
        <v>0</v>
      </c>
      <c r="I14" s="358">
        <f t="shared" si="1"/>
        <v>0</v>
      </c>
      <c r="J14" s="359">
        <f t="shared" si="2"/>
        <v>0</v>
      </c>
    </row>
    <row r="15" spans="1:16" ht="15" customHeight="1" x14ac:dyDescent="0.2">
      <c r="A15" s="430"/>
      <c r="B15" s="309" t="s">
        <v>21</v>
      </c>
      <c r="C15" s="309">
        <v>4.6500000000000004</v>
      </c>
      <c r="D15" s="309">
        <v>1.2</v>
      </c>
      <c r="E15" s="309">
        <v>4</v>
      </c>
      <c r="F15" s="357">
        <v>0</v>
      </c>
      <c r="G15" s="357">
        <v>0</v>
      </c>
      <c r="H15" s="358">
        <f t="shared" si="0"/>
        <v>0</v>
      </c>
      <c r="I15" s="358">
        <f t="shared" si="1"/>
        <v>0</v>
      </c>
      <c r="J15" s="359">
        <f t="shared" si="2"/>
        <v>0</v>
      </c>
    </row>
    <row r="16" spans="1:16" ht="15" customHeight="1" x14ac:dyDescent="0.2">
      <c r="A16" s="430"/>
      <c r="B16" s="360" t="s">
        <v>22</v>
      </c>
      <c r="C16" s="360">
        <v>4.6500000000000004</v>
      </c>
      <c r="D16" s="361"/>
      <c r="E16" s="360">
        <v>4</v>
      </c>
      <c r="F16" s="363">
        <v>0</v>
      </c>
      <c r="G16" s="363">
        <v>0</v>
      </c>
      <c r="H16" s="364">
        <f t="shared" si="0"/>
        <v>0</v>
      </c>
      <c r="I16" s="364">
        <f t="shared" si="1"/>
        <v>0</v>
      </c>
      <c r="J16" s="365">
        <f t="shared" si="2"/>
        <v>0</v>
      </c>
    </row>
    <row r="17" spans="1:10" ht="15" customHeight="1" x14ac:dyDescent="0.2">
      <c r="A17" s="430" t="s">
        <v>7</v>
      </c>
      <c r="B17" s="366" t="s">
        <v>23</v>
      </c>
      <c r="C17" s="366">
        <v>4.6500000000000004</v>
      </c>
      <c r="D17" s="366">
        <v>1.2</v>
      </c>
      <c r="E17" s="366">
        <v>4</v>
      </c>
      <c r="F17" s="367"/>
      <c r="G17" s="367"/>
      <c r="H17" s="368">
        <f t="shared" si="0"/>
        <v>0</v>
      </c>
      <c r="I17" s="368">
        <f t="shared" si="1"/>
        <v>0</v>
      </c>
      <c r="J17" s="369">
        <f t="shared" si="2"/>
        <v>0</v>
      </c>
    </row>
    <row r="18" spans="1:10" ht="15" customHeight="1" x14ac:dyDescent="0.2">
      <c r="A18" s="430"/>
      <c r="B18" s="309" t="s">
        <v>24</v>
      </c>
      <c r="C18" s="309">
        <v>4.6500000000000004</v>
      </c>
      <c r="D18" s="309">
        <v>1.2</v>
      </c>
      <c r="E18" s="309">
        <v>4</v>
      </c>
      <c r="F18" s="357">
        <v>0</v>
      </c>
      <c r="G18" s="357">
        <v>0</v>
      </c>
      <c r="H18" s="358">
        <f t="shared" si="0"/>
        <v>0</v>
      </c>
      <c r="I18" s="358">
        <f t="shared" si="1"/>
        <v>0</v>
      </c>
      <c r="J18" s="359">
        <f t="shared" si="2"/>
        <v>0</v>
      </c>
    </row>
    <row r="19" spans="1:10" ht="15" customHeight="1" x14ac:dyDescent="0.2">
      <c r="A19" s="430"/>
      <c r="B19" s="309" t="s">
        <v>25</v>
      </c>
      <c r="C19" s="309">
        <v>4.6500000000000004</v>
      </c>
      <c r="D19" s="309">
        <v>1.2</v>
      </c>
      <c r="E19" s="309">
        <v>4</v>
      </c>
      <c r="F19" s="357">
        <v>0</v>
      </c>
      <c r="G19" s="357">
        <v>0</v>
      </c>
      <c r="H19" s="358">
        <f t="shared" si="0"/>
        <v>0</v>
      </c>
      <c r="I19" s="358">
        <f t="shared" si="1"/>
        <v>0</v>
      </c>
      <c r="J19" s="359">
        <f t="shared" si="2"/>
        <v>0</v>
      </c>
    </row>
    <row r="20" spans="1:10" ht="15" customHeight="1" x14ac:dyDescent="0.2">
      <c r="A20" s="430"/>
      <c r="B20" s="360" t="s">
        <v>26</v>
      </c>
      <c r="C20" s="360">
        <v>4.6500000000000004</v>
      </c>
      <c r="D20" s="361"/>
      <c r="E20" s="360">
        <v>4</v>
      </c>
      <c r="F20" s="363">
        <v>0</v>
      </c>
      <c r="G20" s="363">
        <v>0</v>
      </c>
      <c r="H20" s="364">
        <f t="shared" si="0"/>
        <v>0</v>
      </c>
      <c r="I20" s="364">
        <f t="shared" si="1"/>
        <v>0</v>
      </c>
      <c r="J20" s="365">
        <f t="shared" si="2"/>
        <v>0</v>
      </c>
    </row>
    <row r="21" spans="1:10" ht="15" customHeight="1" x14ac:dyDescent="0.2">
      <c r="A21" s="430" t="s">
        <v>8</v>
      </c>
      <c r="B21" s="366" t="s">
        <v>27</v>
      </c>
      <c r="C21" s="366">
        <v>4.6500000000000004</v>
      </c>
      <c r="D21" s="366">
        <v>1.2</v>
      </c>
      <c r="E21" s="366">
        <v>4</v>
      </c>
      <c r="F21" s="367"/>
      <c r="G21" s="367">
        <v>0</v>
      </c>
      <c r="H21" s="368">
        <f t="shared" si="0"/>
        <v>0</v>
      </c>
      <c r="I21" s="368">
        <f t="shared" si="1"/>
        <v>0</v>
      </c>
      <c r="J21" s="369">
        <f t="shared" si="2"/>
        <v>0</v>
      </c>
    </row>
    <row r="22" spans="1:10" ht="15" customHeight="1" x14ac:dyDescent="0.2">
      <c r="A22" s="430"/>
      <c r="B22" s="309" t="s">
        <v>28</v>
      </c>
      <c r="C22" s="309">
        <v>4.6500000000000004</v>
      </c>
      <c r="D22" s="309">
        <v>1.2</v>
      </c>
      <c r="E22" s="309">
        <v>4</v>
      </c>
      <c r="F22" s="357">
        <v>0</v>
      </c>
      <c r="G22" s="357">
        <v>0</v>
      </c>
      <c r="H22" s="358">
        <f t="shared" si="0"/>
        <v>0</v>
      </c>
      <c r="I22" s="358">
        <f t="shared" si="1"/>
        <v>0</v>
      </c>
      <c r="J22" s="359">
        <f t="shared" si="2"/>
        <v>0</v>
      </c>
    </row>
    <row r="23" spans="1:10" ht="15" customHeight="1" x14ac:dyDescent="0.2">
      <c r="A23" s="430"/>
      <c r="B23" s="309" t="s">
        <v>29</v>
      </c>
      <c r="C23" s="309">
        <v>4.6500000000000004</v>
      </c>
      <c r="D23" s="309">
        <v>1.2</v>
      </c>
      <c r="E23" s="309">
        <v>4</v>
      </c>
      <c r="F23" s="357">
        <v>0</v>
      </c>
      <c r="G23" s="357">
        <v>0</v>
      </c>
      <c r="H23" s="358">
        <f t="shared" si="0"/>
        <v>0</v>
      </c>
      <c r="I23" s="358">
        <f t="shared" si="1"/>
        <v>0</v>
      </c>
      <c r="J23" s="359">
        <f t="shared" si="2"/>
        <v>0</v>
      </c>
    </row>
    <row r="24" spans="1:10" ht="15" customHeight="1" x14ac:dyDescent="0.2">
      <c r="A24" s="430"/>
      <c r="B24" s="360" t="s">
        <v>30</v>
      </c>
      <c r="C24" s="360">
        <v>4.6500000000000004</v>
      </c>
      <c r="D24" s="361"/>
      <c r="E24" s="360">
        <v>4</v>
      </c>
      <c r="F24" s="363">
        <v>0</v>
      </c>
      <c r="G24" s="363">
        <v>0</v>
      </c>
      <c r="H24" s="364">
        <f t="shared" si="0"/>
        <v>0</v>
      </c>
      <c r="I24" s="364">
        <f t="shared" si="1"/>
        <v>0</v>
      </c>
      <c r="J24" s="365">
        <f t="shared" si="2"/>
        <v>0</v>
      </c>
    </row>
    <row r="25" spans="1:10" ht="51" customHeight="1" x14ac:dyDescent="0.2">
      <c r="A25" s="429" t="s">
        <v>9</v>
      </c>
      <c r="B25" s="328" t="s">
        <v>121</v>
      </c>
      <c r="C25" s="444">
        <f>0.00025*B26+8</f>
        <v>10.25</v>
      </c>
      <c r="D25" s="444">
        <f>0.0001*B26+2.4</f>
        <v>3.3</v>
      </c>
      <c r="E25" s="452">
        <f>0.00022*B26+5.82</f>
        <v>7.8000000000000007</v>
      </c>
      <c r="F25" s="445"/>
      <c r="G25" s="445"/>
      <c r="H25" s="438">
        <f>C25*F25</f>
        <v>0</v>
      </c>
      <c r="I25" s="438">
        <f>D25*G25</f>
        <v>0</v>
      </c>
      <c r="J25" s="439">
        <f>E25*G25</f>
        <v>0</v>
      </c>
    </row>
    <row r="26" spans="1:10" x14ac:dyDescent="0.2">
      <c r="A26" s="429"/>
      <c r="B26" s="329">
        <v>9000</v>
      </c>
      <c r="C26" s="444"/>
      <c r="D26" s="444"/>
      <c r="E26" s="452"/>
      <c r="F26" s="445"/>
      <c r="G26" s="445"/>
      <c r="H26" s="438"/>
      <c r="I26" s="438"/>
      <c r="J26" s="439"/>
    </row>
    <row r="27" spans="1:10" x14ac:dyDescent="0.2">
      <c r="A27" s="429" t="s">
        <v>278</v>
      </c>
      <c r="B27" s="328" t="s">
        <v>121</v>
      </c>
      <c r="C27" s="444">
        <f>0.00025*B28+8</f>
        <v>8</v>
      </c>
      <c r="D27" s="444">
        <f>0.0001*B28+2.4</f>
        <v>2.4</v>
      </c>
      <c r="E27" s="444">
        <f>0.00025*B28+5.65</f>
        <v>5.65</v>
      </c>
      <c r="F27" s="445">
        <v>0</v>
      </c>
      <c r="G27" s="445">
        <v>0</v>
      </c>
      <c r="H27" s="438">
        <f>C27*F27</f>
        <v>0</v>
      </c>
      <c r="I27" s="438">
        <f>D27*G27</f>
        <v>0</v>
      </c>
      <c r="J27" s="439">
        <f>E27*G27</f>
        <v>0</v>
      </c>
    </row>
    <row r="28" spans="1:10" x14ac:dyDescent="0.2">
      <c r="A28" s="429"/>
      <c r="B28" s="329"/>
      <c r="C28" s="444"/>
      <c r="D28" s="444"/>
      <c r="E28" s="444"/>
      <c r="F28" s="445"/>
      <c r="G28" s="445"/>
      <c r="H28" s="438"/>
      <c r="I28" s="438"/>
      <c r="J28" s="439"/>
    </row>
    <row r="29" spans="1:10" ht="24.95" x14ac:dyDescent="0.3">
      <c r="A29" s="324" t="s">
        <v>10</v>
      </c>
      <c r="B29" s="330" t="s">
        <v>31</v>
      </c>
      <c r="C29" s="331">
        <v>2</v>
      </c>
      <c r="D29" s="331">
        <v>0.25</v>
      </c>
      <c r="E29" s="331">
        <v>0.16900000000000001</v>
      </c>
      <c r="F29" s="318">
        <v>0</v>
      </c>
      <c r="G29" s="318">
        <v>0</v>
      </c>
      <c r="H29" s="345">
        <f t="shared" si="0"/>
        <v>0</v>
      </c>
      <c r="I29" s="345">
        <f t="shared" si="1"/>
        <v>0</v>
      </c>
      <c r="J29" s="346">
        <f t="shared" si="2"/>
        <v>0</v>
      </c>
    </row>
    <row r="30" spans="1:10" ht="15" customHeight="1" x14ac:dyDescent="0.2">
      <c r="A30" s="430" t="s">
        <v>2</v>
      </c>
      <c r="B30" s="366" t="s">
        <v>32</v>
      </c>
      <c r="C30" s="366">
        <v>1.25</v>
      </c>
      <c r="D30" s="366">
        <v>0.3</v>
      </c>
      <c r="E30" s="366">
        <v>0.94</v>
      </c>
      <c r="F30" s="367">
        <v>0</v>
      </c>
      <c r="G30" s="367">
        <v>0</v>
      </c>
      <c r="H30" s="368">
        <f t="shared" si="0"/>
        <v>0</v>
      </c>
      <c r="I30" s="368">
        <f t="shared" si="1"/>
        <v>0</v>
      </c>
      <c r="J30" s="369">
        <f t="shared" si="2"/>
        <v>0</v>
      </c>
    </row>
    <row r="31" spans="1:10" ht="15" customHeight="1" x14ac:dyDescent="0.2">
      <c r="A31" s="430"/>
      <c r="B31" s="360" t="s">
        <v>33</v>
      </c>
      <c r="C31" s="360">
        <v>1.25</v>
      </c>
      <c r="D31" s="360">
        <v>0.3</v>
      </c>
      <c r="E31" s="360">
        <v>0.94</v>
      </c>
      <c r="F31" s="363">
        <v>0</v>
      </c>
      <c r="G31" s="363">
        <v>0</v>
      </c>
      <c r="H31" s="364">
        <f t="shared" si="0"/>
        <v>0</v>
      </c>
      <c r="I31" s="364">
        <f t="shared" si="1"/>
        <v>0</v>
      </c>
      <c r="J31" s="365">
        <f t="shared" si="2"/>
        <v>0</v>
      </c>
    </row>
    <row r="32" spans="1:10" ht="15" customHeight="1" x14ac:dyDescent="0.2">
      <c r="A32" s="430" t="s">
        <v>3</v>
      </c>
      <c r="B32" s="366" t="s">
        <v>34</v>
      </c>
      <c r="C32" s="366">
        <v>2.75</v>
      </c>
      <c r="D32" s="366">
        <v>0.25</v>
      </c>
      <c r="E32" s="366">
        <v>2.2999999999999998</v>
      </c>
      <c r="F32" s="367">
        <v>0</v>
      </c>
      <c r="G32" s="367">
        <v>0</v>
      </c>
      <c r="H32" s="368">
        <f t="shared" si="0"/>
        <v>0</v>
      </c>
      <c r="I32" s="368">
        <f t="shared" si="1"/>
        <v>0</v>
      </c>
      <c r="J32" s="369">
        <f t="shared" si="2"/>
        <v>0</v>
      </c>
    </row>
    <row r="33" spans="1:10" ht="15" customHeight="1" x14ac:dyDescent="0.2">
      <c r="A33" s="430"/>
      <c r="B33" s="360" t="s">
        <v>35</v>
      </c>
      <c r="C33" s="360">
        <v>2.75</v>
      </c>
      <c r="D33" s="360">
        <v>0.25</v>
      </c>
      <c r="E33" s="360">
        <v>2.2999999999999998</v>
      </c>
      <c r="F33" s="363">
        <v>0</v>
      </c>
      <c r="G33" s="363">
        <v>0</v>
      </c>
      <c r="H33" s="364">
        <f t="shared" si="0"/>
        <v>0</v>
      </c>
      <c r="I33" s="364">
        <f t="shared" si="1"/>
        <v>0</v>
      </c>
      <c r="J33" s="365">
        <f t="shared" si="2"/>
        <v>0</v>
      </c>
    </row>
    <row r="34" spans="1:10" ht="15" customHeight="1" x14ac:dyDescent="0.2">
      <c r="A34" s="430" t="s">
        <v>4</v>
      </c>
      <c r="B34" s="366" t="s">
        <v>36</v>
      </c>
      <c r="C34" s="366">
        <v>3.35</v>
      </c>
      <c r="D34" s="366">
        <v>1.2</v>
      </c>
      <c r="E34" s="366">
        <v>2.2999999999999998</v>
      </c>
      <c r="F34" s="367">
        <v>0</v>
      </c>
      <c r="G34" s="367">
        <v>0</v>
      </c>
      <c r="H34" s="368">
        <f t="shared" si="0"/>
        <v>0</v>
      </c>
      <c r="I34" s="368">
        <f t="shared" si="1"/>
        <v>0</v>
      </c>
      <c r="J34" s="369">
        <f t="shared" si="2"/>
        <v>0</v>
      </c>
    </row>
    <row r="35" spans="1:10" ht="15" customHeight="1" x14ac:dyDescent="0.2">
      <c r="A35" s="430"/>
      <c r="B35" s="309" t="s">
        <v>37</v>
      </c>
      <c r="C35" s="309">
        <v>3.65</v>
      </c>
      <c r="D35" s="309">
        <v>1.5</v>
      </c>
      <c r="E35" s="309">
        <v>2.2999999999999998</v>
      </c>
      <c r="F35" s="357">
        <v>0</v>
      </c>
      <c r="G35" s="357">
        <v>0</v>
      </c>
      <c r="H35" s="358">
        <f t="shared" si="0"/>
        <v>0</v>
      </c>
      <c r="I35" s="358">
        <f t="shared" si="1"/>
        <v>0</v>
      </c>
      <c r="J35" s="359">
        <f t="shared" si="2"/>
        <v>0</v>
      </c>
    </row>
    <row r="36" spans="1:10" ht="15" customHeight="1" x14ac:dyDescent="0.2">
      <c r="A36" s="430"/>
      <c r="B36" s="309" t="s">
        <v>38</v>
      </c>
      <c r="C36" s="309">
        <v>3.35</v>
      </c>
      <c r="D36" s="309">
        <v>1.5</v>
      </c>
      <c r="E36" s="309">
        <v>2.2999999999999998</v>
      </c>
      <c r="F36" s="357"/>
      <c r="G36" s="357">
        <v>0</v>
      </c>
      <c r="H36" s="358">
        <f t="shared" si="0"/>
        <v>0</v>
      </c>
      <c r="I36" s="358">
        <f t="shared" si="1"/>
        <v>0</v>
      </c>
      <c r="J36" s="359">
        <f t="shared" si="2"/>
        <v>0</v>
      </c>
    </row>
    <row r="37" spans="1:10" ht="15" customHeight="1" x14ac:dyDescent="0.2">
      <c r="A37" s="430"/>
      <c r="B37" s="360" t="s">
        <v>39</v>
      </c>
      <c r="C37" s="360">
        <v>3.85</v>
      </c>
      <c r="D37" s="374">
        <v>1.5</v>
      </c>
      <c r="E37" s="360">
        <v>2.2999999999999998</v>
      </c>
      <c r="F37" s="363">
        <v>0</v>
      </c>
      <c r="G37" s="363">
        <v>0</v>
      </c>
      <c r="H37" s="364">
        <f t="shared" si="0"/>
        <v>0</v>
      </c>
      <c r="I37" s="364">
        <f t="shared" si="1"/>
        <v>0</v>
      </c>
      <c r="J37" s="365">
        <f t="shared" si="2"/>
        <v>0</v>
      </c>
    </row>
    <row r="38" spans="1:10" ht="15" customHeight="1" x14ac:dyDescent="0.2">
      <c r="A38" s="430" t="s">
        <v>5</v>
      </c>
      <c r="B38" s="366" t="s">
        <v>40</v>
      </c>
      <c r="C38" s="366">
        <v>8</v>
      </c>
      <c r="D38" s="366">
        <v>2.75</v>
      </c>
      <c r="E38" s="366">
        <v>6</v>
      </c>
      <c r="F38" s="367">
        <v>0</v>
      </c>
      <c r="G38" s="367">
        <v>0</v>
      </c>
      <c r="H38" s="368">
        <f t="shared" si="0"/>
        <v>0</v>
      </c>
      <c r="I38" s="368">
        <f t="shared" si="1"/>
        <v>0</v>
      </c>
      <c r="J38" s="369">
        <f t="shared" si="2"/>
        <v>0</v>
      </c>
    </row>
    <row r="39" spans="1:10" ht="15" customHeight="1" x14ac:dyDescent="0.2">
      <c r="A39" s="430"/>
      <c r="B39" s="309" t="s">
        <v>41</v>
      </c>
      <c r="C39" s="309">
        <v>10</v>
      </c>
      <c r="D39" s="309">
        <v>3</v>
      </c>
      <c r="E39" s="309">
        <v>7.9</v>
      </c>
      <c r="F39" s="357">
        <v>0</v>
      </c>
      <c r="G39" s="357">
        <v>0</v>
      </c>
      <c r="H39" s="358">
        <f t="shared" si="0"/>
        <v>0</v>
      </c>
      <c r="I39" s="358">
        <f t="shared" si="1"/>
        <v>0</v>
      </c>
      <c r="J39" s="359">
        <f t="shared" si="2"/>
        <v>0</v>
      </c>
    </row>
    <row r="40" spans="1:10" ht="15" customHeight="1" thickBot="1" x14ac:dyDescent="0.25">
      <c r="A40" s="436"/>
      <c r="B40" s="311" t="s">
        <v>42</v>
      </c>
      <c r="C40" s="311">
        <v>10</v>
      </c>
      <c r="D40" s="311">
        <v>3</v>
      </c>
      <c r="E40" s="311">
        <v>7.9</v>
      </c>
      <c r="F40" s="371">
        <v>0</v>
      </c>
      <c r="G40" s="371">
        <v>0</v>
      </c>
      <c r="H40" s="372">
        <f t="shared" si="0"/>
        <v>0</v>
      </c>
      <c r="I40" s="372">
        <f t="shared" si="1"/>
        <v>0</v>
      </c>
      <c r="J40" s="373">
        <f t="shared" si="2"/>
        <v>0</v>
      </c>
    </row>
    <row r="41" spans="1:10" ht="30" customHeight="1" thickBot="1" x14ac:dyDescent="0.35">
      <c r="A41" s="433" t="s">
        <v>53</v>
      </c>
      <c r="B41" s="442"/>
      <c r="C41" s="442"/>
      <c r="D41" s="442"/>
      <c r="E41" s="442"/>
      <c r="F41" s="442"/>
      <c r="G41" s="442"/>
      <c r="H41" s="442"/>
      <c r="I41" s="442"/>
      <c r="J41" s="443"/>
    </row>
    <row r="42" spans="1:10" ht="15" customHeight="1" x14ac:dyDescent="0.2">
      <c r="A42" s="437" t="s">
        <v>11</v>
      </c>
      <c r="B42" s="366" t="s">
        <v>12</v>
      </c>
      <c r="C42" s="366">
        <v>2.1</v>
      </c>
      <c r="D42" s="366">
        <v>0.65</v>
      </c>
      <c r="E42" s="366">
        <v>1.8</v>
      </c>
      <c r="F42" s="367">
        <v>0</v>
      </c>
      <c r="G42" s="367">
        <v>0</v>
      </c>
      <c r="H42" s="368">
        <f t="shared" si="0"/>
        <v>0</v>
      </c>
      <c r="I42" s="368">
        <f t="shared" si="1"/>
        <v>0</v>
      </c>
      <c r="J42" s="369">
        <f t="shared" si="2"/>
        <v>0</v>
      </c>
    </row>
    <row r="43" spans="1:10" ht="15" customHeight="1" x14ac:dyDescent="0.2">
      <c r="A43" s="430"/>
      <c r="B43" s="360" t="s">
        <v>13</v>
      </c>
      <c r="C43" s="360">
        <v>3.25</v>
      </c>
      <c r="D43" s="360">
        <v>1.2</v>
      </c>
      <c r="E43" s="360">
        <v>2.6</v>
      </c>
      <c r="F43" s="363">
        <v>0</v>
      </c>
      <c r="G43" s="363">
        <v>0</v>
      </c>
      <c r="H43" s="364">
        <f t="shared" si="0"/>
        <v>0</v>
      </c>
      <c r="I43" s="364">
        <f t="shared" si="1"/>
        <v>0</v>
      </c>
      <c r="J43" s="365">
        <f t="shared" si="2"/>
        <v>0</v>
      </c>
    </row>
    <row r="44" spans="1:10" ht="25.15" customHeight="1" x14ac:dyDescent="0.3">
      <c r="A44" s="324" t="s">
        <v>43</v>
      </c>
      <c r="B44" s="330" t="s">
        <v>120</v>
      </c>
      <c r="C44" s="330">
        <v>0.3</v>
      </c>
      <c r="D44" s="330">
        <v>0.15</v>
      </c>
      <c r="E44" s="330">
        <v>0.185</v>
      </c>
      <c r="F44" s="318">
        <v>0</v>
      </c>
      <c r="G44" s="318">
        <v>0</v>
      </c>
      <c r="H44" s="345">
        <f t="shared" ref="H44:I51" si="3">C44*F44</f>
        <v>0</v>
      </c>
      <c r="I44" s="345">
        <f t="shared" si="3"/>
        <v>0</v>
      </c>
      <c r="J44" s="346">
        <f t="shared" ref="J44:J78" si="4">E44*G44</f>
        <v>0</v>
      </c>
    </row>
    <row r="45" spans="1:10" ht="15" customHeight="1" x14ac:dyDescent="0.2">
      <c r="A45" s="430" t="s">
        <v>44</v>
      </c>
      <c r="B45" s="366" t="s">
        <v>45</v>
      </c>
      <c r="C45" s="366">
        <v>0.9</v>
      </c>
      <c r="D45" s="366">
        <v>0.3</v>
      </c>
      <c r="E45" s="366">
        <v>0.69</v>
      </c>
      <c r="F45" s="367">
        <v>0</v>
      </c>
      <c r="G45" s="367">
        <v>0</v>
      </c>
      <c r="H45" s="368">
        <f t="shared" si="3"/>
        <v>0</v>
      </c>
      <c r="I45" s="368">
        <f t="shared" si="3"/>
        <v>0</v>
      </c>
      <c r="J45" s="369">
        <f t="shared" si="4"/>
        <v>0</v>
      </c>
    </row>
    <row r="46" spans="1:10" ht="15" customHeight="1" x14ac:dyDescent="0.2">
      <c r="A46" s="430"/>
      <c r="B46" s="360" t="s">
        <v>46</v>
      </c>
      <c r="C46" s="360">
        <v>1.25</v>
      </c>
      <c r="D46" s="360">
        <v>0.5</v>
      </c>
      <c r="E46" s="360">
        <v>0.93</v>
      </c>
      <c r="F46" s="363">
        <v>0</v>
      </c>
      <c r="G46" s="363">
        <v>0</v>
      </c>
      <c r="H46" s="364">
        <f t="shared" si="3"/>
        <v>0</v>
      </c>
      <c r="I46" s="364">
        <f t="shared" si="3"/>
        <v>0</v>
      </c>
      <c r="J46" s="365">
        <f t="shared" si="4"/>
        <v>0</v>
      </c>
    </row>
    <row r="47" spans="1:10" ht="15" customHeight="1" x14ac:dyDescent="0.3">
      <c r="A47" s="325" t="s">
        <v>47</v>
      </c>
      <c r="B47" s="240" t="s">
        <v>48</v>
      </c>
      <c r="C47" s="240">
        <v>0.75</v>
      </c>
      <c r="D47" s="240">
        <v>0.3</v>
      </c>
      <c r="E47" s="240">
        <v>0.54</v>
      </c>
      <c r="F47" s="318"/>
      <c r="G47" s="318">
        <v>0</v>
      </c>
      <c r="H47" s="345">
        <f t="shared" si="3"/>
        <v>0</v>
      </c>
      <c r="I47" s="345">
        <f t="shared" si="3"/>
        <v>0</v>
      </c>
      <c r="J47" s="346">
        <f t="shared" si="4"/>
        <v>0</v>
      </c>
    </row>
    <row r="48" spans="1:10" ht="15" customHeight="1" x14ac:dyDescent="0.2">
      <c r="A48" s="325" t="s">
        <v>49</v>
      </c>
      <c r="B48" s="240" t="s">
        <v>51</v>
      </c>
      <c r="C48" s="240">
        <v>0.75</v>
      </c>
      <c r="D48" s="240">
        <v>0.3</v>
      </c>
      <c r="E48" s="240">
        <v>0.54</v>
      </c>
      <c r="F48" s="318">
        <v>0</v>
      </c>
      <c r="G48" s="318">
        <v>0</v>
      </c>
      <c r="H48" s="345">
        <f t="shared" si="3"/>
        <v>0</v>
      </c>
      <c r="I48" s="345">
        <f t="shared" si="3"/>
        <v>0</v>
      </c>
      <c r="J48" s="346">
        <f t="shared" si="4"/>
        <v>0</v>
      </c>
    </row>
    <row r="49" spans="1:10" ht="15" customHeight="1" thickBot="1" x14ac:dyDescent="0.35">
      <c r="A49" s="326" t="s">
        <v>50</v>
      </c>
      <c r="B49" s="320" t="s">
        <v>52</v>
      </c>
      <c r="C49" s="320">
        <v>1.8</v>
      </c>
      <c r="D49" s="320">
        <v>0.75</v>
      </c>
      <c r="E49" s="320">
        <v>1.23</v>
      </c>
      <c r="F49" s="323">
        <v>0</v>
      </c>
      <c r="G49" s="323">
        <v>0</v>
      </c>
      <c r="H49" s="347">
        <f t="shared" si="3"/>
        <v>0</v>
      </c>
      <c r="I49" s="347">
        <f t="shared" si="3"/>
        <v>0</v>
      </c>
      <c r="J49" s="348">
        <f t="shared" si="4"/>
        <v>0</v>
      </c>
    </row>
    <row r="50" spans="1:10" ht="30" customHeight="1" thickBot="1" x14ac:dyDescent="0.35">
      <c r="A50" s="433" t="s">
        <v>83</v>
      </c>
      <c r="B50" s="434"/>
      <c r="C50" s="434"/>
      <c r="D50" s="434"/>
      <c r="E50" s="434"/>
      <c r="F50" s="434"/>
      <c r="G50" s="434"/>
      <c r="H50" s="434"/>
      <c r="I50" s="434"/>
      <c r="J50" s="435"/>
    </row>
    <row r="51" spans="1:10" ht="15" customHeight="1" x14ac:dyDescent="0.2">
      <c r="A51" s="437" t="s">
        <v>54</v>
      </c>
      <c r="B51" s="366" t="s">
        <v>55</v>
      </c>
      <c r="C51" s="375"/>
      <c r="D51" s="375"/>
      <c r="E51" s="366">
        <v>5.6</v>
      </c>
      <c r="F51" s="367"/>
      <c r="G51" s="367">
        <v>0</v>
      </c>
      <c r="H51" s="368">
        <f t="shared" si="3"/>
        <v>0</v>
      </c>
      <c r="I51" s="368">
        <f t="shared" si="3"/>
        <v>0</v>
      </c>
      <c r="J51" s="369">
        <f t="shared" si="4"/>
        <v>0</v>
      </c>
    </row>
    <row r="52" spans="1:10" ht="15" customHeight="1" x14ac:dyDescent="0.2">
      <c r="A52" s="430"/>
      <c r="B52" s="360" t="s">
        <v>56</v>
      </c>
      <c r="C52" s="361"/>
      <c r="D52" s="361"/>
      <c r="E52" s="360">
        <v>5.6</v>
      </c>
      <c r="F52" s="363"/>
      <c r="G52" s="363">
        <v>0</v>
      </c>
      <c r="H52" s="364">
        <f t="shared" ref="H52:I65" si="5">C52*F52</f>
        <v>0</v>
      </c>
      <c r="I52" s="364">
        <f t="shared" si="5"/>
        <v>0</v>
      </c>
      <c r="J52" s="365">
        <f t="shared" si="4"/>
        <v>0</v>
      </c>
    </row>
    <row r="53" spans="1:10" ht="15" customHeight="1" x14ac:dyDescent="0.2">
      <c r="A53" s="430" t="s">
        <v>57</v>
      </c>
      <c r="B53" s="366" t="s">
        <v>59</v>
      </c>
      <c r="C53" s="375"/>
      <c r="D53" s="375"/>
      <c r="E53" s="366">
        <v>3.4</v>
      </c>
      <c r="F53" s="367"/>
      <c r="G53" s="367">
        <v>0</v>
      </c>
      <c r="H53" s="368">
        <f t="shared" si="5"/>
        <v>0</v>
      </c>
      <c r="I53" s="368">
        <f t="shared" si="5"/>
        <v>0</v>
      </c>
      <c r="J53" s="369">
        <f t="shared" si="4"/>
        <v>0</v>
      </c>
    </row>
    <row r="54" spans="1:10" ht="15" customHeight="1" x14ac:dyDescent="0.2">
      <c r="A54" s="430"/>
      <c r="B54" s="360" t="s">
        <v>58</v>
      </c>
      <c r="C54" s="361"/>
      <c r="D54" s="361"/>
      <c r="E54" s="360">
        <v>3.4</v>
      </c>
      <c r="F54" s="363"/>
      <c r="G54" s="363">
        <v>0</v>
      </c>
      <c r="H54" s="364">
        <f t="shared" si="5"/>
        <v>0</v>
      </c>
      <c r="I54" s="364">
        <f t="shared" si="5"/>
        <v>0</v>
      </c>
      <c r="J54" s="365">
        <f t="shared" si="4"/>
        <v>0</v>
      </c>
    </row>
    <row r="55" spans="1:10" ht="15" customHeight="1" x14ac:dyDescent="0.2">
      <c r="A55" s="430" t="s">
        <v>60</v>
      </c>
      <c r="B55" s="366" t="s">
        <v>62</v>
      </c>
      <c r="C55" s="375"/>
      <c r="D55" s="375"/>
      <c r="E55" s="366">
        <v>5.6</v>
      </c>
      <c r="F55" s="367"/>
      <c r="G55" s="367">
        <v>0</v>
      </c>
      <c r="H55" s="368">
        <f t="shared" si="5"/>
        <v>0</v>
      </c>
      <c r="I55" s="368">
        <f t="shared" si="5"/>
        <v>0</v>
      </c>
      <c r="J55" s="369">
        <f t="shared" si="4"/>
        <v>0</v>
      </c>
    </row>
    <row r="56" spans="1:10" ht="15" customHeight="1" x14ac:dyDescent="0.2">
      <c r="A56" s="430"/>
      <c r="B56" s="360" t="s">
        <v>63</v>
      </c>
      <c r="C56" s="361"/>
      <c r="D56" s="361"/>
      <c r="E56" s="360">
        <v>3.4</v>
      </c>
      <c r="F56" s="363"/>
      <c r="G56" s="363">
        <v>0</v>
      </c>
      <c r="H56" s="364">
        <f t="shared" si="5"/>
        <v>0</v>
      </c>
      <c r="I56" s="364">
        <f t="shared" si="5"/>
        <v>0</v>
      </c>
      <c r="J56" s="365">
        <f t="shared" si="4"/>
        <v>0</v>
      </c>
    </row>
    <row r="57" spans="1:10" ht="15" customHeight="1" x14ac:dyDescent="0.2">
      <c r="A57" s="430" t="s">
        <v>61</v>
      </c>
      <c r="B57" s="366" t="s">
        <v>64</v>
      </c>
      <c r="C57" s="375"/>
      <c r="D57" s="375"/>
      <c r="E57" s="366">
        <v>3.4</v>
      </c>
      <c r="F57" s="367"/>
      <c r="G57" s="367">
        <v>0</v>
      </c>
      <c r="H57" s="368">
        <f t="shared" si="5"/>
        <v>0</v>
      </c>
      <c r="I57" s="368">
        <f t="shared" si="5"/>
        <v>0</v>
      </c>
      <c r="J57" s="369">
        <f t="shared" si="4"/>
        <v>0</v>
      </c>
    </row>
    <row r="58" spans="1:10" ht="15" customHeight="1" x14ac:dyDescent="0.2">
      <c r="A58" s="430"/>
      <c r="B58" s="360" t="s">
        <v>65</v>
      </c>
      <c r="C58" s="361"/>
      <c r="D58" s="361"/>
      <c r="E58" s="360">
        <v>1.7</v>
      </c>
      <c r="F58" s="363"/>
      <c r="G58" s="363">
        <v>0</v>
      </c>
      <c r="H58" s="364">
        <f t="shared" si="5"/>
        <v>0</v>
      </c>
      <c r="I58" s="364">
        <f t="shared" si="5"/>
        <v>0</v>
      </c>
      <c r="J58" s="365">
        <f t="shared" si="4"/>
        <v>0</v>
      </c>
    </row>
    <row r="59" spans="1:10" ht="15" customHeight="1" x14ac:dyDescent="0.2">
      <c r="A59" s="429" t="s">
        <v>87</v>
      </c>
      <c r="B59" s="366" t="s">
        <v>84</v>
      </c>
      <c r="C59" s="375"/>
      <c r="D59" s="375"/>
      <c r="E59" s="366">
        <v>0.55000000000000004</v>
      </c>
      <c r="F59" s="367"/>
      <c r="G59" s="367">
        <v>0</v>
      </c>
      <c r="H59" s="368">
        <f t="shared" si="5"/>
        <v>0</v>
      </c>
      <c r="I59" s="368">
        <f t="shared" si="5"/>
        <v>0</v>
      </c>
      <c r="J59" s="369">
        <f t="shared" si="4"/>
        <v>0</v>
      </c>
    </row>
    <row r="60" spans="1:10" ht="15" customHeight="1" x14ac:dyDescent="0.2">
      <c r="A60" s="430"/>
      <c r="B60" s="360" t="s">
        <v>85</v>
      </c>
      <c r="C60" s="361"/>
      <c r="D60" s="361"/>
      <c r="E60" s="360">
        <v>0.55000000000000004</v>
      </c>
      <c r="F60" s="363"/>
      <c r="G60" s="363">
        <v>0</v>
      </c>
      <c r="H60" s="364">
        <f t="shared" si="5"/>
        <v>0</v>
      </c>
      <c r="I60" s="364">
        <f t="shared" si="5"/>
        <v>0</v>
      </c>
      <c r="J60" s="365">
        <f t="shared" si="4"/>
        <v>0</v>
      </c>
    </row>
    <row r="61" spans="1:10" ht="15" customHeight="1" thickBot="1" x14ac:dyDescent="0.25">
      <c r="A61" s="319" t="s">
        <v>86</v>
      </c>
      <c r="B61" s="320" t="s">
        <v>88</v>
      </c>
      <c r="C61" s="321"/>
      <c r="D61" s="321"/>
      <c r="E61" s="320">
        <v>0.5</v>
      </c>
      <c r="F61" s="322"/>
      <c r="G61" s="323">
        <v>0</v>
      </c>
      <c r="H61" s="347">
        <f t="shared" si="5"/>
        <v>0</v>
      </c>
      <c r="I61" s="347">
        <f t="shared" si="5"/>
        <v>0</v>
      </c>
      <c r="J61" s="348">
        <f t="shared" si="4"/>
        <v>0</v>
      </c>
    </row>
    <row r="62" spans="1:10" ht="30" customHeight="1" thickBot="1" x14ac:dyDescent="0.25">
      <c r="A62" s="433" t="s">
        <v>82</v>
      </c>
      <c r="B62" s="434"/>
      <c r="C62" s="434"/>
      <c r="D62" s="434"/>
      <c r="E62" s="434"/>
      <c r="F62" s="434"/>
      <c r="G62" s="434"/>
      <c r="H62" s="434"/>
      <c r="I62" s="434"/>
      <c r="J62" s="435"/>
    </row>
    <row r="63" spans="1:10" ht="15" customHeight="1" x14ac:dyDescent="0.3">
      <c r="A63" s="332" t="s">
        <v>66</v>
      </c>
      <c r="B63" s="312" t="s">
        <v>68</v>
      </c>
      <c r="C63" s="313"/>
      <c r="D63" s="313"/>
      <c r="E63" s="312">
        <v>3.5000000000000001E-3</v>
      </c>
      <c r="F63" s="314"/>
      <c r="G63" s="315">
        <v>0</v>
      </c>
      <c r="H63" s="343">
        <f t="shared" si="5"/>
        <v>0</v>
      </c>
      <c r="I63" s="343">
        <f t="shared" si="5"/>
        <v>0</v>
      </c>
      <c r="J63" s="344">
        <f t="shared" si="4"/>
        <v>0</v>
      </c>
    </row>
    <row r="64" spans="1:10" ht="15" customHeight="1" x14ac:dyDescent="0.3">
      <c r="A64" s="325" t="s">
        <v>67</v>
      </c>
      <c r="B64" s="240" t="s">
        <v>69</v>
      </c>
      <c r="C64" s="316"/>
      <c r="D64" s="316"/>
      <c r="E64" s="240">
        <v>1.0999999999999999E-2</v>
      </c>
      <c r="F64" s="317"/>
      <c r="G64" s="318">
        <v>0</v>
      </c>
      <c r="H64" s="345">
        <f t="shared" si="5"/>
        <v>0</v>
      </c>
      <c r="I64" s="345">
        <f t="shared" si="5"/>
        <v>0</v>
      </c>
      <c r="J64" s="346">
        <f t="shared" si="4"/>
        <v>0</v>
      </c>
    </row>
    <row r="65" spans="1:10" ht="15" customHeight="1" x14ac:dyDescent="0.2">
      <c r="A65" s="429" t="s">
        <v>70</v>
      </c>
      <c r="B65" s="366" t="s">
        <v>122</v>
      </c>
      <c r="C65" s="375"/>
      <c r="D65" s="375"/>
      <c r="E65" s="366">
        <v>5.8999999999999999E-3</v>
      </c>
      <c r="F65" s="367"/>
      <c r="G65" s="367">
        <v>0</v>
      </c>
      <c r="H65" s="368">
        <f t="shared" si="5"/>
        <v>0</v>
      </c>
      <c r="I65" s="368">
        <f t="shared" si="5"/>
        <v>0</v>
      </c>
      <c r="J65" s="369">
        <f t="shared" si="4"/>
        <v>0</v>
      </c>
    </row>
    <row r="66" spans="1:10" ht="15" customHeight="1" x14ac:dyDescent="0.2">
      <c r="A66" s="429"/>
      <c r="B66" s="309" t="s">
        <v>123</v>
      </c>
      <c r="C66" s="370"/>
      <c r="D66" s="370"/>
      <c r="E66" s="309">
        <v>5.5500000000000002E-3</v>
      </c>
      <c r="F66" s="357"/>
      <c r="G66" s="357">
        <v>0</v>
      </c>
      <c r="H66" s="358">
        <f t="shared" ref="H66:I81" si="6">C66*F66</f>
        <v>0</v>
      </c>
      <c r="I66" s="358">
        <f t="shared" si="6"/>
        <v>0</v>
      </c>
      <c r="J66" s="359">
        <f t="shared" si="4"/>
        <v>0</v>
      </c>
    </row>
    <row r="67" spans="1:10" ht="15" customHeight="1" x14ac:dyDescent="0.2">
      <c r="A67" s="429"/>
      <c r="B67" s="309" t="s">
        <v>124</v>
      </c>
      <c r="C67" s="370"/>
      <c r="D67" s="370"/>
      <c r="E67" s="309">
        <v>5.0000000000000001E-3</v>
      </c>
      <c r="F67" s="357"/>
      <c r="G67" s="357">
        <v>0</v>
      </c>
      <c r="H67" s="358">
        <f t="shared" si="6"/>
        <v>0</v>
      </c>
      <c r="I67" s="358">
        <f t="shared" si="6"/>
        <v>0</v>
      </c>
      <c r="J67" s="359">
        <f t="shared" si="4"/>
        <v>0</v>
      </c>
    </row>
    <row r="68" spans="1:10" ht="15" customHeight="1" x14ac:dyDescent="0.2">
      <c r="A68" s="429"/>
      <c r="B68" s="360" t="s">
        <v>125</v>
      </c>
      <c r="C68" s="361"/>
      <c r="D68" s="361"/>
      <c r="E68" s="360">
        <v>4.6499999999999996E-3</v>
      </c>
      <c r="F68" s="363"/>
      <c r="G68" s="363">
        <v>0</v>
      </c>
      <c r="H68" s="364">
        <f t="shared" si="6"/>
        <v>0</v>
      </c>
      <c r="I68" s="364">
        <f t="shared" si="6"/>
        <v>0</v>
      </c>
      <c r="J68" s="365">
        <f t="shared" si="4"/>
        <v>0</v>
      </c>
    </row>
    <row r="69" spans="1:10" ht="25.5" x14ac:dyDescent="0.2">
      <c r="A69" s="333" t="s">
        <v>71</v>
      </c>
      <c r="B69" s="330" t="s">
        <v>126</v>
      </c>
      <c r="C69" s="336">
        <v>0.127</v>
      </c>
      <c r="D69" s="337"/>
      <c r="E69" s="330">
        <v>2.4199999999999999E-2</v>
      </c>
      <c r="F69" s="318">
        <v>0</v>
      </c>
      <c r="G69" s="318">
        <v>0</v>
      </c>
      <c r="H69" s="345">
        <f t="shared" si="6"/>
        <v>0</v>
      </c>
      <c r="I69" s="345">
        <f t="shared" si="6"/>
        <v>0</v>
      </c>
      <c r="J69" s="346">
        <f t="shared" si="4"/>
        <v>0</v>
      </c>
    </row>
    <row r="70" spans="1:10" ht="25.5" x14ac:dyDescent="0.3">
      <c r="A70" s="333" t="s">
        <v>72</v>
      </c>
      <c r="B70" s="330" t="s">
        <v>127</v>
      </c>
      <c r="C70" s="337"/>
      <c r="D70" s="337"/>
      <c r="E70" s="330">
        <v>2.52E-2</v>
      </c>
      <c r="F70" s="317"/>
      <c r="G70" s="318">
        <v>0</v>
      </c>
      <c r="H70" s="345">
        <f t="shared" si="6"/>
        <v>0</v>
      </c>
      <c r="I70" s="345">
        <f t="shared" si="6"/>
        <v>0</v>
      </c>
      <c r="J70" s="346">
        <f t="shared" si="4"/>
        <v>0</v>
      </c>
    </row>
    <row r="71" spans="1:10" ht="15" customHeight="1" x14ac:dyDescent="0.2">
      <c r="A71" s="430" t="s">
        <v>73</v>
      </c>
      <c r="B71" s="366" t="s">
        <v>128</v>
      </c>
      <c r="C71" s="375"/>
      <c r="D71" s="375"/>
      <c r="E71" s="366">
        <v>3.0499999999999999E-2</v>
      </c>
      <c r="F71" s="376"/>
      <c r="G71" s="367">
        <v>0</v>
      </c>
      <c r="H71" s="368">
        <f>C71*F71</f>
        <v>0</v>
      </c>
      <c r="I71" s="368">
        <f t="shared" si="6"/>
        <v>0</v>
      </c>
      <c r="J71" s="369">
        <f t="shared" si="4"/>
        <v>0</v>
      </c>
    </row>
    <row r="72" spans="1:10" ht="15" customHeight="1" x14ac:dyDescent="0.2">
      <c r="A72" s="430"/>
      <c r="B72" s="309" t="s">
        <v>129</v>
      </c>
      <c r="C72" s="370"/>
      <c r="D72" s="370"/>
      <c r="E72" s="309">
        <v>0.03</v>
      </c>
      <c r="F72" s="356"/>
      <c r="G72" s="357">
        <v>0</v>
      </c>
      <c r="H72" s="358">
        <f t="shared" si="6"/>
        <v>0</v>
      </c>
      <c r="I72" s="358">
        <f t="shared" si="6"/>
        <v>0</v>
      </c>
      <c r="J72" s="359">
        <f t="shared" si="4"/>
        <v>0</v>
      </c>
    </row>
    <row r="73" spans="1:10" ht="15" customHeight="1" x14ac:dyDescent="0.2">
      <c r="A73" s="430"/>
      <c r="B73" s="360" t="s">
        <v>130</v>
      </c>
      <c r="C73" s="361"/>
      <c r="D73" s="361"/>
      <c r="E73" s="360">
        <v>2.47E-2</v>
      </c>
      <c r="F73" s="362"/>
      <c r="G73" s="363">
        <v>0</v>
      </c>
      <c r="H73" s="364">
        <f t="shared" si="6"/>
        <v>0</v>
      </c>
      <c r="I73" s="364">
        <f t="shared" si="6"/>
        <v>0</v>
      </c>
      <c r="J73" s="365">
        <f t="shared" si="4"/>
        <v>0</v>
      </c>
    </row>
    <row r="74" spans="1:10" ht="15" customHeight="1" x14ac:dyDescent="0.2">
      <c r="A74" s="334" t="s">
        <v>74</v>
      </c>
      <c r="B74" s="240" t="s">
        <v>75</v>
      </c>
      <c r="C74" s="316"/>
      <c r="D74" s="316"/>
      <c r="E74" s="240">
        <v>6.6E-3</v>
      </c>
      <c r="F74" s="317"/>
      <c r="G74" s="318">
        <v>0</v>
      </c>
      <c r="H74" s="345">
        <f t="shared" si="6"/>
        <v>0</v>
      </c>
      <c r="I74" s="345">
        <f t="shared" si="6"/>
        <v>0</v>
      </c>
      <c r="J74" s="346">
        <f t="shared" si="4"/>
        <v>0</v>
      </c>
    </row>
    <row r="75" spans="1:10" ht="15" customHeight="1" x14ac:dyDescent="0.2">
      <c r="A75" s="334" t="s">
        <v>76</v>
      </c>
      <c r="B75" s="240" t="s">
        <v>97</v>
      </c>
      <c r="C75" s="316"/>
      <c r="D75" s="316"/>
      <c r="E75" s="240">
        <v>2.8799999999999999E-2</v>
      </c>
      <c r="F75" s="317"/>
      <c r="G75" s="318">
        <v>0</v>
      </c>
      <c r="H75" s="345">
        <f t="shared" si="6"/>
        <v>0</v>
      </c>
      <c r="I75" s="345">
        <f t="shared" si="6"/>
        <v>0</v>
      </c>
      <c r="J75" s="346">
        <f t="shared" si="4"/>
        <v>0</v>
      </c>
    </row>
    <row r="76" spans="1:10" ht="15" customHeight="1" x14ac:dyDescent="0.2">
      <c r="A76" s="334" t="s">
        <v>77</v>
      </c>
      <c r="B76" s="240" t="s">
        <v>98</v>
      </c>
      <c r="C76" s="316"/>
      <c r="D76" s="316"/>
      <c r="E76" s="240">
        <v>2.3E-2</v>
      </c>
      <c r="F76" s="317"/>
      <c r="G76" s="318">
        <v>0</v>
      </c>
      <c r="H76" s="345">
        <f t="shared" si="6"/>
        <v>0</v>
      </c>
      <c r="I76" s="345">
        <f t="shared" si="6"/>
        <v>0</v>
      </c>
      <c r="J76" s="346">
        <f t="shared" si="4"/>
        <v>0</v>
      </c>
    </row>
    <row r="77" spans="1:10" ht="15" customHeight="1" x14ac:dyDescent="0.2">
      <c r="A77" s="430" t="s">
        <v>78</v>
      </c>
      <c r="B77" s="366" t="s">
        <v>79</v>
      </c>
      <c r="C77" s="375"/>
      <c r="D77" s="375"/>
      <c r="E77" s="366">
        <v>8.3000000000000001E-3</v>
      </c>
      <c r="F77" s="376"/>
      <c r="G77" s="367">
        <v>0</v>
      </c>
      <c r="H77" s="368">
        <f t="shared" si="6"/>
        <v>0</v>
      </c>
      <c r="I77" s="368">
        <f t="shared" si="6"/>
        <v>0</v>
      </c>
      <c r="J77" s="369">
        <f t="shared" si="4"/>
        <v>0</v>
      </c>
    </row>
    <row r="78" spans="1:10" ht="15" customHeight="1" x14ac:dyDescent="0.2">
      <c r="A78" s="430"/>
      <c r="B78" s="309" t="s">
        <v>80</v>
      </c>
      <c r="C78" s="370"/>
      <c r="D78" s="370"/>
      <c r="E78" s="309">
        <v>1.8700000000000001E-2</v>
      </c>
      <c r="F78" s="356"/>
      <c r="G78" s="357">
        <v>0</v>
      </c>
      <c r="H78" s="358">
        <f t="shared" si="6"/>
        <v>0</v>
      </c>
      <c r="I78" s="358">
        <f t="shared" si="6"/>
        <v>0</v>
      </c>
      <c r="J78" s="359">
        <f t="shared" si="4"/>
        <v>0</v>
      </c>
    </row>
    <row r="79" spans="1:10" ht="15" customHeight="1" thickBot="1" x14ac:dyDescent="0.25">
      <c r="A79" s="436"/>
      <c r="B79" s="311" t="s">
        <v>81</v>
      </c>
      <c r="C79" s="310"/>
      <c r="D79" s="310"/>
      <c r="E79" s="311">
        <v>3.0300000000000001E-2</v>
      </c>
      <c r="F79" s="377"/>
      <c r="G79" s="371">
        <v>0</v>
      </c>
      <c r="H79" s="372">
        <f t="shared" si="6"/>
        <v>0</v>
      </c>
      <c r="I79" s="372">
        <f t="shared" si="6"/>
        <v>0</v>
      </c>
      <c r="J79" s="373">
        <f t="shared" ref="J79:J84" si="7">E79*G79</f>
        <v>0</v>
      </c>
    </row>
    <row r="80" spans="1:10" ht="30" customHeight="1" thickBot="1" x14ac:dyDescent="0.35">
      <c r="A80" s="433"/>
      <c r="B80" s="434"/>
      <c r="C80" s="434"/>
      <c r="D80" s="434"/>
      <c r="E80" s="434"/>
      <c r="F80" s="434"/>
      <c r="G80" s="434"/>
      <c r="H80" s="434"/>
      <c r="I80" s="434"/>
      <c r="J80" s="435"/>
    </row>
    <row r="81" spans="1:15" ht="15" customHeight="1" x14ac:dyDescent="0.2">
      <c r="A81" s="437" t="s">
        <v>89</v>
      </c>
      <c r="B81" s="308" t="s">
        <v>91</v>
      </c>
      <c r="C81" s="308">
        <v>0.10199999999999999</v>
      </c>
      <c r="D81" s="378"/>
      <c r="E81" s="308">
        <v>0.13950000000000001</v>
      </c>
      <c r="F81" s="353">
        <v>0</v>
      </c>
      <c r="G81" s="353">
        <v>0</v>
      </c>
      <c r="H81" s="354">
        <f t="shared" si="6"/>
        <v>0</v>
      </c>
      <c r="I81" s="354">
        <f t="shared" si="6"/>
        <v>0</v>
      </c>
      <c r="J81" s="355">
        <f t="shared" si="7"/>
        <v>0</v>
      </c>
    </row>
    <row r="82" spans="1:15" ht="15" customHeight="1" x14ac:dyDescent="0.2">
      <c r="A82" s="430"/>
      <c r="B82" s="360" t="s">
        <v>92</v>
      </c>
      <c r="C82" s="360">
        <v>0.4476</v>
      </c>
      <c r="D82" s="361"/>
      <c r="E82" s="360">
        <v>0.60760000000000003</v>
      </c>
      <c r="F82" s="363">
        <v>0</v>
      </c>
      <c r="G82" s="363">
        <v>0</v>
      </c>
      <c r="H82" s="364">
        <f t="shared" ref="H82:I84" si="8">C82*F82</f>
        <v>0</v>
      </c>
      <c r="I82" s="364">
        <f t="shared" si="8"/>
        <v>0</v>
      </c>
      <c r="J82" s="365">
        <f t="shared" si="7"/>
        <v>0</v>
      </c>
    </row>
    <row r="83" spans="1:15" ht="15" customHeight="1" x14ac:dyDescent="0.3">
      <c r="A83" s="335" t="s">
        <v>90</v>
      </c>
      <c r="B83" s="240" t="s">
        <v>93</v>
      </c>
      <c r="C83" s="240">
        <v>4.1300000000000003E-2</v>
      </c>
      <c r="D83" s="316"/>
      <c r="E83" s="240">
        <v>5.6300000000000003E-2</v>
      </c>
      <c r="F83" s="318">
        <v>0</v>
      </c>
      <c r="G83" s="318">
        <v>0</v>
      </c>
      <c r="H83" s="345">
        <f t="shared" si="8"/>
        <v>0</v>
      </c>
      <c r="I83" s="345">
        <f t="shared" si="8"/>
        <v>0</v>
      </c>
      <c r="J83" s="346">
        <f t="shared" si="7"/>
        <v>0</v>
      </c>
    </row>
    <row r="84" spans="1:15" ht="15" customHeight="1" thickBot="1" x14ac:dyDescent="0.35">
      <c r="A84" s="326" t="s">
        <v>94</v>
      </c>
      <c r="B84" s="320" t="s">
        <v>95</v>
      </c>
      <c r="C84" s="321"/>
      <c r="D84" s="321"/>
      <c r="E84" s="321"/>
      <c r="F84" s="322"/>
      <c r="G84" s="323">
        <v>0</v>
      </c>
      <c r="H84" s="347">
        <f t="shared" si="8"/>
        <v>0</v>
      </c>
      <c r="I84" s="347">
        <f t="shared" si="8"/>
        <v>0</v>
      </c>
      <c r="J84" s="348">
        <f t="shared" si="7"/>
        <v>0</v>
      </c>
    </row>
    <row r="85" spans="1:15" ht="14.45" thickBot="1" x14ac:dyDescent="0.35">
      <c r="A85" s="8"/>
      <c r="B85" s="8"/>
      <c r="C85" s="8"/>
      <c r="D85" s="8"/>
      <c r="E85" s="8"/>
      <c r="F85" s="440" t="s">
        <v>106</v>
      </c>
      <c r="G85" s="441"/>
      <c r="H85" s="349">
        <f>SUM(H8:H40,H42:H49,H51:H79,H81:H84)</f>
        <v>0</v>
      </c>
      <c r="I85" s="350">
        <f>SUM(I8:I40,I42:I49,I51:I79,I81:I84)</f>
        <v>0</v>
      </c>
      <c r="J85" s="351">
        <f>SUM(J8:J40,J42:J49,J51:J79,J81:J84)</f>
        <v>0</v>
      </c>
    </row>
    <row r="88" spans="1:15" ht="14.45" thickBot="1" x14ac:dyDescent="0.35"/>
    <row r="89" spans="1:15" ht="16.5" customHeight="1" thickBot="1" x14ac:dyDescent="0.3">
      <c r="A89" s="427" t="s">
        <v>261</v>
      </c>
      <c r="B89" s="428"/>
      <c r="C89" s="431" t="s">
        <v>107</v>
      </c>
      <c r="D89" s="432"/>
      <c r="E89" s="432"/>
      <c r="F89" s="56">
        <f>(H85+I85)</f>
        <v>0</v>
      </c>
      <c r="G89" s="18" t="s">
        <v>96</v>
      </c>
      <c r="H89" s="172" t="s">
        <v>118</v>
      </c>
      <c r="J89" s="446" t="s">
        <v>119</v>
      </c>
      <c r="K89" s="447"/>
      <c r="L89" s="447"/>
      <c r="M89" s="447"/>
      <c r="N89" s="447"/>
      <c r="O89" s="448"/>
    </row>
    <row r="90" spans="1:15" ht="16.5" thickBot="1" x14ac:dyDescent="0.3">
      <c r="A90" s="20"/>
      <c r="B90" s="134"/>
      <c r="C90" s="425" t="s">
        <v>104</v>
      </c>
      <c r="D90" s="426"/>
      <c r="E90" s="426"/>
      <c r="F90" s="57">
        <f>J85/6*2</f>
        <v>0</v>
      </c>
      <c r="G90" s="11" t="s">
        <v>108</v>
      </c>
      <c r="H90" s="172" t="s">
        <v>211</v>
      </c>
      <c r="J90" s="449"/>
      <c r="K90" s="450"/>
      <c r="L90" s="450"/>
      <c r="M90" s="450"/>
      <c r="N90" s="450"/>
      <c r="O90" s="451"/>
    </row>
    <row r="91" spans="1:15" ht="15.6" x14ac:dyDescent="0.35">
      <c r="A91" s="21"/>
      <c r="B91" s="9"/>
      <c r="C91" s="10"/>
      <c r="D91" s="10"/>
      <c r="E91" s="10"/>
      <c r="F91" s="12"/>
      <c r="G91" s="13"/>
      <c r="J91" s="352"/>
      <c r="K91" s="22"/>
      <c r="L91" s="22"/>
      <c r="M91" s="22"/>
      <c r="N91" s="22"/>
    </row>
    <row r="93" spans="1:15" ht="15.75" customHeight="1" x14ac:dyDescent="0.3">
      <c r="F93" s="19"/>
      <c r="G93" s="19"/>
    </row>
    <row r="95" spans="1:15" ht="14.1" x14ac:dyDescent="0.3">
      <c r="B95" s="8"/>
    </row>
    <row r="96" spans="1:15" ht="14.1" x14ac:dyDescent="0.3">
      <c r="B96" s="8"/>
    </row>
  </sheetData>
  <sheetProtection algorithmName="SHA-512" hashValue="K5Kslw3bh8dZ8pnJA3Zyq1+wXe6pbfs8OYUlGp9xmer5k/U88rbdh6b1F9X7psJNI86kD1gfVX3wnHexFLUvAg==" saltValue="R+HjUQe1pBJ/laY35Z5BLQ==" spinCount="100000" sheet="1" objects="1" scenarios="1"/>
  <mergeCells count="55">
    <mergeCell ref="A2:B6"/>
    <mergeCell ref="F25:F26"/>
    <mergeCell ref="E2:E6"/>
    <mergeCell ref="A9:A16"/>
    <mergeCell ref="A17:A20"/>
    <mergeCell ref="A7:J7"/>
    <mergeCell ref="H2:H6"/>
    <mergeCell ref="I2:I6"/>
    <mergeCell ref="J2:J6"/>
    <mergeCell ref="C2:C6"/>
    <mergeCell ref="D2:D6"/>
    <mergeCell ref="F2:G2"/>
    <mergeCell ref="F3:G3"/>
    <mergeCell ref="G25:G26"/>
    <mergeCell ref="A21:A24"/>
    <mergeCell ref="H25:H26"/>
    <mergeCell ref="I25:I26"/>
    <mergeCell ref="A30:A31"/>
    <mergeCell ref="A32:A33"/>
    <mergeCell ref="A34:A37"/>
    <mergeCell ref="A50:J50"/>
    <mergeCell ref="A42:A43"/>
    <mergeCell ref="A45:A46"/>
    <mergeCell ref="A25:A26"/>
    <mergeCell ref="A27:A28"/>
    <mergeCell ref="D25:D26"/>
    <mergeCell ref="E25:E26"/>
    <mergeCell ref="J25:J26"/>
    <mergeCell ref="C25:C26"/>
    <mergeCell ref="G27:G28"/>
    <mergeCell ref="J89:O90"/>
    <mergeCell ref="A51:A52"/>
    <mergeCell ref="A53:A54"/>
    <mergeCell ref="A55:A56"/>
    <mergeCell ref="A57:A58"/>
    <mergeCell ref="F85:G85"/>
    <mergeCell ref="A59:A60"/>
    <mergeCell ref="A41:J41"/>
    <mergeCell ref="A38:A40"/>
    <mergeCell ref="A80:J80"/>
    <mergeCell ref="A62:J62"/>
    <mergeCell ref="A77:A79"/>
    <mergeCell ref="A81:A82"/>
    <mergeCell ref="H27:H28"/>
    <mergeCell ref="J27:J28"/>
    <mergeCell ref="C27:C28"/>
    <mergeCell ref="D27:D28"/>
    <mergeCell ref="E27:E28"/>
    <mergeCell ref="F27:F28"/>
    <mergeCell ref="I27:I28"/>
    <mergeCell ref="C90:E90"/>
    <mergeCell ref="A89:B89"/>
    <mergeCell ref="A65:A68"/>
    <mergeCell ref="A71:A73"/>
    <mergeCell ref="C89:E89"/>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showZeros="0" topLeftCell="A17" workbookViewId="0">
      <selection activeCell="J29" sqref="J29"/>
    </sheetView>
  </sheetViews>
  <sheetFormatPr baseColWidth="10" defaultColWidth="11.42578125" defaultRowHeight="15" x14ac:dyDescent="0.25"/>
  <cols>
    <col min="1" max="1" width="15.7109375" style="127" customWidth="1"/>
    <col min="2" max="2" width="16.42578125" style="127" customWidth="1"/>
    <col min="3" max="7" width="10.7109375" style="127" customWidth="1"/>
    <col min="8" max="8" width="13" style="127" customWidth="1"/>
    <col min="9" max="10" width="12.7109375" style="73" customWidth="1"/>
    <col min="11" max="11" width="12.7109375" style="127" customWidth="1"/>
    <col min="12" max="13" width="11.42578125" style="127"/>
    <col min="14" max="14" width="15.42578125" style="127" customWidth="1"/>
    <col min="15" max="16384" width="11.42578125" style="127"/>
  </cols>
  <sheetData>
    <row r="1" spans="1:13" ht="15.75" x14ac:dyDescent="0.25">
      <c r="A1" s="130" t="s">
        <v>206</v>
      </c>
    </row>
    <row r="2" spans="1:13" ht="15" customHeight="1" thickBot="1" x14ac:dyDescent="0.4">
      <c r="A2" s="60"/>
    </row>
    <row r="3" spans="1:13" ht="15" customHeight="1" thickBot="1" x14ac:dyDescent="0.4">
      <c r="A3" s="46" t="s">
        <v>148</v>
      </c>
      <c r="B3" s="46"/>
    </row>
    <row r="4" spans="1:13" ht="15.75" thickBot="1" x14ac:dyDescent="0.3">
      <c r="A4" s="66" t="s">
        <v>131</v>
      </c>
      <c r="B4" s="268"/>
      <c r="C4" s="65"/>
      <c r="D4" s="490" t="s">
        <v>358</v>
      </c>
      <c r="E4" s="491"/>
      <c r="F4" s="491"/>
      <c r="G4" s="492"/>
    </row>
    <row r="5" spans="1:13" thickBot="1" x14ac:dyDescent="0.4"/>
    <row r="6" spans="1:13" ht="15.75" thickBot="1" x14ac:dyDescent="0.3">
      <c r="A6" s="131" t="s">
        <v>232</v>
      </c>
      <c r="B6" s="117"/>
      <c r="C6" s="117"/>
      <c r="D6" s="117"/>
      <c r="E6" s="117"/>
      <c r="F6" s="118"/>
      <c r="G6" s="118"/>
      <c r="H6" s="118"/>
      <c r="I6" s="119"/>
      <c r="J6" s="120"/>
    </row>
    <row r="7" spans="1:13" ht="42" customHeight="1" x14ac:dyDescent="0.25">
      <c r="A7" s="482" t="s">
        <v>167</v>
      </c>
      <c r="B7" s="483"/>
      <c r="C7" s="61" t="s">
        <v>109</v>
      </c>
      <c r="D7" s="61" t="s">
        <v>110</v>
      </c>
      <c r="E7" s="61" t="s">
        <v>111</v>
      </c>
      <c r="F7" s="62" t="s">
        <v>112</v>
      </c>
      <c r="G7" s="62" t="s">
        <v>155</v>
      </c>
      <c r="H7" s="154" t="s">
        <v>335</v>
      </c>
      <c r="I7" s="473" t="s">
        <v>187</v>
      </c>
      <c r="J7" s="473" t="s">
        <v>334</v>
      </c>
    </row>
    <row r="8" spans="1:13" ht="15.75" thickBot="1" x14ac:dyDescent="0.3">
      <c r="A8" s="484"/>
      <c r="B8" s="485"/>
      <c r="C8" s="63" t="s">
        <v>184</v>
      </c>
      <c r="D8" s="63" t="s">
        <v>184</v>
      </c>
      <c r="E8" s="63" t="s">
        <v>184</v>
      </c>
      <c r="F8" s="64" t="s">
        <v>184</v>
      </c>
      <c r="G8" s="64" t="s">
        <v>184</v>
      </c>
      <c r="H8" s="64" t="s">
        <v>184</v>
      </c>
      <c r="I8" s="474"/>
      <c r="J8" s="474"/>
    </row>
    <row r="9" spans="1:13" ht="17.45" customHeight="1" x14ac:dyDescent="0.25">
      <c r="A9" s="164" t="s">
        <v>160</v>
      </c>
      <c r="B9" s="276" t="s">
        <v>264</v>
      </c>
      <c r="C9" s="97"/>
      <c r="D9" s="495"/>
      <c r="E9" s="495"/>
      <c r="F9" s="97"/>
      <c r="G9" s="176">
        <f>IF(B9="abgedeckt",0.1, 0.2)</f>
        <v>0.2</v>
      </c>
      <c r="H9" s="379">
        <v>0.2</v>
      </c>
      <c r="I9" s="275" t="str">
        <f>IF(C9="","",IF(D9+E9=0,C9*(F9/2)*(F9/2)*PI()))</f>
        <v/>
      </c>
      <c r="J9" s="77" t="str">
        <f>IF(B9="nicht abgedeckt",IF(C9="","",IF(D9+E9=0,(F9/2)*(F9/2)*PI()*(C9-G9-H9-'Gesamtnachweis WiDü flüssig'!$C$9/1000*0.8))),IF(D9+E9=0,(F9/2)*(F9/2)*PI()*(C9-G9-H9)))</f>
        <v/>
      </c>
      <c r="K9" s="103"/>
    </row>
    <row r="10" spans="1:13" ht="17.45" customHeight="1" x14ac:dyDescent="0.25">
      <c r="A10" s="163" t="s">
        <v>160</v>
      </c>
      <c r="B10" s="277" t="s">
        <v>264</v>
      </c>
      <c r="C10" s="99"/>
      <c r="D10" s="496"/>
      <c r="E10" s="496"/>
      <c r="F10" s="99"/>
      <c r="G10" s="177">
        <f t="shared" ref="G10:G19" si="0">IF(B10="abgedeckt",0.1, 0.2)</f>
        <v>0.2</v>
      </c>
      <c r="H10" s="380">
        <v>0.2</v>
      </c>
      <c r="I10" s="105" t="str">
        <f t="shared" ref="I10:I18" si="1">IF(C10="","",IF(D10+E10=0,C10*(F10/2)*(F10/2)*PI()))</f>
        <v/>
      </c>
      <c r="J10" s="78" t="str">
        <f>IF(B10="nicht abgedeckt",IF(C10="","",IF(D10+E10=0,(F10/2)*(F10/2)*PI()*(C10-G10-H10-'Gesamtnachweis WiDü flüssig'!$C$9/1000*0.8))),IF(D10+E10=0,(F10/2)*(F10/2)*PI()*(C10-G10-H10)))</f>
        <v/>
      </c>
      <c r="M10" s="266"/>
    </row>
    <row r="11" spans="1:13" ht="17.45" customHeight="1" x14ac:dyDescent="0.25">
      <c r="A11" s="163" t="s">
        <v>160</v>
      </c>
      <c r="B11" s="277" t="s">
        <v>264</v>
      </c>
      <c r="C11" s="99"/>
      <c r="D11" s="496"/>
      <c r="E11" s="496"/>
      <c r="F11" s="99"/>
      <c r="G11" s="177">
        <f t="shared" si="0"/>
        <v>0.2</v>
      </c>
      <c r="H11" s="380">
        <v>0.2</v>
      </c>
      <c r="I11" s="105" t="str">
        <f t="shared" si="1"/>
        <v/>
      </c>
      <c r="J11" s="78" t="str">
        <f>IF(B11="nicht abgedeckt",IF(C11="","",IF(D11+E11=0,(F11/2)*(F11/2)*PI()*(C11-G11-H11-'Gesamtnachweis WiDü flüssig'!$C$9/1000*0.8))),IF(D11+E11=0,(F11/2)*(F11/2)*PI()*(C11-G11-H11)))</f>
        <v/>
      </c>
    </row>
    <row r="12" spans="1:13" ht="17.45" customHeight="1" x14ac:dyDescent="0.25">
      <c r="A12" s="163" t="s">
        <v>160</v>
      </c>
      <c r="B12" s="277" t="s">
        <v>264</v>
      </c>
      <c r="C12" s="99"/>
      <c r="D12" s="496"/>
      <c r="E12" s="496"/>
      <c r="F12" s="99"/>
      <c r="G12" s="177">
        <f t="shared" si="0"/>
        <v>0.2</v>
      </c>
      <c r="H12" s="380">
        <v>0.2</v>
      </c>
      <c r="I12" s="105" t="str">
        <f t="shared" si="1"/>
        <v/>
      </c>
      <c r="J12" s="78" t="str">
        <f>IF(B12="nicht abgedeckt",IF(C12="","",IF(D12+E12=0,(F12/2)*(F12/2)*PI()*(C12-G12-H12-'Gesamtnachweis WiDü flüssig'!$C$9/1000*0.8))),IF(D12+E12=0,(F12/2)*(F12/2)*PI()*(C12-G12-H12)))</f>
        <v/>
      </c>
    </row>
    <row r="13" spans="1:13" ht="17.45" customHeight="1" x14ac:dyDescent="0.25">
      <c r="A13" s="163" t="s">
        <v>160</v>
      </c>
      <c r="B13" s="277" t="s">
        <v>264</v>
      </c>
      <c r="C13" s="99"/>
      <c r="D13" s="496"/>
      <c r="E13" s="496"/>
      <c r="F13" s="99"/>
      <c r="G13" s="177">
        <f t="shared" si="0"/>
        <v>0.2</v>
      </c>
      <c r="H13" s="380">
        <v>0.2</v>
      </c>
      <c r="I13" s="105" t="str">
        <f t="shared" si="1"/>
        <v/>
      </c>
      <c r="J13" s="78" t="str">
        <f>IF(B13="nicht abgedeckt",IF(C13="","",IF(D13+E13=0,(F13/2)*(F13/2)*PI()*(C13-G13-H13-'Gesamtnachweis WiDü flüssig'!$C$9/1000*0.8))),IF(D13+E13=0,(F13/2)*(F13/2)*PI()*(C13-G13-H13)))</f>
        <v/>
      </c>
    </row>
    <row r="14" spans="1:13" ht="17.45" customHeight="1" x14ac:dyDescent="0.25">
      <c r="A14" s="163" t="s">
        <v>160</v>
      </c>
      <c r="B14" s="277" t="s">
        <v>264</v>
      </c>
      <c r="C14" s="99"/>
      <c r="D14" s="496"/>
      <c r="E14" s="496"/>
      <c r="F14" s="99"/>
      <c r="G14" s="177">
        <f t="shared" si="0"/>
        <v>0.2</v>
      </c>
      <c r="H14" s="380">
        <v>0.2</v>
      </c>
      <c r="I14" s="105" t="str">
        <f t="shared" si="1"/>
        <v/>
      </c>
      <c r="J14" s="78" t="str">
        <f>IF(B14="nicht abgedeckt",IF(C14="","",IF(D14+E14=0,(F14/2)*(F14/2)*PI()*(C14-G14-H14-'Gesamtnachweis WiDü flüssig'!$C$9/1000*0.8))),IF(D14+E14=0,(F14/2)*(F14/2)*PI()*(C14-G14-H14)))</f>
        <v/>
      </c>
    </row>
    <row r="15" spans="1:13" ht="17.45" customHeight="1" x14ac:dyDescent="0.25">
      <c r="A15" s="163" t="s">
        <v>160</v>
      </c>
      <c r="B15" s="277" t="s">
        <v>264</v>
      </c>
      <c r="C15" s="99"/>
      <c r="D15" s="496"/>
      <c r="E15" s="496"/>
      <c r="F15" s="99"/>
      <c r="G15" s="177">
        <f t="shared" si="0"/>
        <v>0.2</v>
      </c>
      <c r="H15" s="380">
        <v>0.2</v>
      </c>
      <c r="I15" s="105" t="str">
        <f t="shared" si="1"/>
        <v/>
      </c>
      <c r="J15" s="78" t="str">
        <f>IF(B15="nicht abgedeckt",IF(C15="","",IF(D15+E15=0,(F15/2)*(F15/2)*PI()*(C15-G15-H15-'Gesamtnachweis WiDü flüssig'!$C$9/1000*0.8))),IF(D15+E15=0,(F15/2)*(F15/2)*PI()*(C15-G15-H15)))</f>
        <v/>
      </c>
    </row>
    <row r="16" spans="1:13" ht="17.45" customHeight="1" x14ac:dyDescent="0.25">
      <c r="A16" s="163" t="s">
        <v>160</v>
      </c>
      <c r="B16" s="277" t="s">
        <v>264</v>
      </c>
      <c r="C16" s="99"/>
      <c r="D16" s="496"/>
      <c r="E16" s="496"/>
      <c r="F16" s="99"/>
      <c r="G16" s="177">
        <f t="shared" si="0"/>
        <v>0.2</v>
      </c>
      <c r="H16" s="380">
        <v>0.2</v>
      </c>
      <c r="I16" s="105" t="str">
        <f t="shared" si="1"/>
        <v/>
      </c>
      <c r="J16" s="78" t="str">
        <f>IF(B16="nicht abgedeckt",IF(C16="","",IF(D16+E16=0,(F16/2)*(F16/2)*PI()*(C16-G16-H16-'Gesamtnachweis WiDü flüssig'!$C$9/1000*0.8))),IF(D16+E16=0,(F16/2)*(F16/2)*PI()*(C16-G16-H16)))</f>
        <v/>
      </c>
    </row>
    <row r="17" spans="1:10" ht="17.45" customHeight="1" x14ac:dyDescent="0.25">
      <c r="A17" s="163" t="s">
        <v>160</v>
      </c>
      <c r="B17" s="277" t="s">
        <v>264</v>
      </c>
      <c r="C17" s="99"/>
      <c r="D17" s="497"/>
      <c r="E17" s="497"/>
      <c r="F17" s="99"/>
      <c r="G17" s="177">
        <f t="shared" si="0"/>
        <v>0.2</v>
      </c>
      <c r="H17" s="380">
        <v>0.2</v>
      </c>
      <c r="I17" s="105" t="str">
        <f t="shared" si="1"/>
        <v/>
      </c>
      <c r="J17" s="78" t="str">
        <f>IF(B17="nicht abgedeckt",IF(C17="","",IF(D17+E17=0,(F17/2)*(F17/2)*PI()*(C17-G17-H17-'Gesamtnachweis WiDü flüssig'!$C$9/1000*0.8))),IF(D17+E17=0,(F17/2)*(F17/2)*PI()*(C17-G17-H17)))</f>
        <v/>
      </c>
    </row>
    <row r="18" spans="1:10" ht="17.45" customHeight="1" x14ac:dyDescent="0.25">
      <c r="A18" s="280" t="s">
        <v>152</v>
      </c>
      <c r="B18" s="277" t="s">
        <v>264</v>
      </c>
      <c r="C18" s="99"/>
      <c r="D18" s="99"/>
      <c r="E18" s="99"/>
      <c r="F18" s="99"/>
      <c r="G18" s="177">
        <f t="shared" si="0"/>
        <v>0.2</v>
      </c>
      <c r="H18" s="380">
        <v>0.2</v>
      </c>
      <c r="I18" s="105" t="str">
        <f t="shared" si="1"/>
        <v/>
      </c>
      <c r="J18" s="78" t="str">
        <f>IF(B18="nicht abgedeckt",IF(C18="","",IF(D18+E18=0,(F18/2)*(F18/2)*PI()*(C18-G18-H18-'Gesamtnachweis WiDü flüssig'!$C$9/1000*0.8))),IF(D18+E18=0,(F18/2)*(F18/2)*PI()*(C18-G18-H18)))</f>
        <v/>
      </c>
    </row>
    <row r="19" spans="1:10" ht="17.45" customHeight="1" x14ac:dyDescent="0.25">
      <c r="A19" s="59" t="s">
        <v>166</v>
      </c>
      <c r="B19" s="277" t="s">
        <v>263</v>
      </c>
      <c r="C19" s="99"/>
      <c r="D19" s="99"/>
      <c r="E19" s="99"/>
      <c r="F19" s="99"/>
      <c r="G19" s="177">
        <f t="shared" si="0"/>
        <v>0.1</v>
      </c>
      <c r="H19" s="380">
        <v>0.2</v>
      </c>
      <c r="I19" s="105">
        <f>IF(D19+E19=0,(C19*(F19/2)*(F19/2)*PI()),C19*D19*E19)</f>
        <v>0</v>
      </c>
      <c r="J19" s="78">
        <f>IF(B19="abgedeckt",IF(COUNTA(C19:E19)=3,(C19-G19-H19)*D19*E19,(C19-G19-H19)*(F19/2)*(F19/2)*PI()),(F19/2)*(F19/2)*PI()*(C19-G19-H19-'Gesamtnachweis WiDü flüssig'!C9/1000*0.8))</f>
        <v>0</v>
      </c>
    </row>
    <row r="20" spans="1:10" ht="17.45" customHeight="1" thickBot="1" x14ac:dyDescent="0.3">
      <c r="A20" s="138" t="s">
        <v>165</v>
      </c>
      <c r="B20" s="171"/>
      <c r="C20" s="487"/>
      <c r="D20" s="488"/>
      <c r="E20" s="488"/>
      <c r="F20" s="488"/>
      <c r="G20" s="488"/>
      <c r="H20" s="488"/>
      <c r="I20" s="489"/>
      <c r="J20" s="179"/>
    </row>
    <row r="21" spans="1:10" ht="17.45" customHeight="1" x14ac:dyDescent="0.25">
      <c r="A21" s="136" t="s">
        <v>113</v>
      </c>
      <c r="B21" s="381"/>
      <c r="C21" s="97"/>
      <c r="D21" s="97"/>
      <c r="E21" s="97"/>
      <c r="F21" s="495"/>
      <c r="G21" s="178">
        <v>0.1</v>
      </c>
      <c r="H21" s="379">
        <v>0.2</v>
      </c>
      <c r="I21" s="77" t="str">
        <f>IF(C21="","",C21*D21*E21)</f>
        <v/>
      </c>
      <c r="J21" s="77" t="str">
        <f>IF(C21="","",(C21-G21-H21)*D21*E21)</f>
        <v/>
      </c>
    </row>
    <row r="22" spans="1:10" ht="17.45" customHeight="1" x14ac:dyDescent="0.25">
      <c r="A22" s="138" t="s">
        <v>113</v>
      </c>
      <c r="B22" s="382"/>
      <c r="C22" s="99"/>
      <c r="D22" s="99"/>
      <c r="E22" s="99"/>
      <c r="F22" s="496"/>
      <c r="G22" s="177">
        <v>0.1</v>
      </c>
      <c r="H22" s="380">
        <v>0.2</v>
      </c>
      <c r="I22" s="78" t="str">
        <f t="shared" ref="I22:I28" si="2">IF(C22="","",C22*D22*E22)</f>
        <v/>
      </c>
      <c r="J22" s="78" t="str">
        <f t="shared" ref="J22:J28" si="3">IF(C22="","",(C22-G22-H22)*D22*E22)</f>
        <v/>
      </c>
    </row>
    <row r="23" spans="1:10" ht="17.45" customHeight="1" x14ac:dyDescent="0.25">
      <c r="A23" s="138" t="s">
        <v>113</v>
      </c>
      <c r="B23" s="382"/>
      <c r="C23" s="99"/>
      <c r="D23" s="99"/>
      <c r="E23" s="99"/>
      <c r="F23" s="496"/>
      <c r="G23" s="177">
        <v>0.1</v>
      </c>
      <c r="H23" s="380">
        <v>0.2</v>
      </c>
      <c r="I23" s="78" t="str">
        <f t="shared" si="2"/>
        <v/>
      </c>
      <c r="J23" s="78" t="str">
        <f t="shared" si="3"/>
        <v/>
      </c>
    </row>
    <row r="24" spans="1:10" ht="17.45" customHeight="1" x14ac:dyDescent="0.25">
      <c r="A24" s="138" t="s">
        <v>113</v>
      </c>
      <c r="B24" s="383"/>
      <c r="C24" s="99"/>
      <c r="D24" s="99"/>
      <c r="E24" s="99"/>
      <c r="F24" s="496"/>
      <c r="G24" s="177">
        <v>0.1</v>
      </c>
      <c r="H24" s="380">
        <v>0.2</v>
      </c>
      <c r="I24" s="78" t="str">
        <f t="shared" si="2"/>
        <v/>
      </c>
      <c r="J24" s="78" t="str">
        <f t="shared" si="3"/>
        <v/>
      </c>
    </row>
    <row r="25" spans="1:10" ht="17.45" customHeight="1" x14ac:dyDescent="0.25">
      <c r="A25" s="138" t="s">
        <v>113</v>
      </c>
      <c r="B25" s="383"/>
      <c r="C25" s="99"/>
      <c r="D25" s="99"/>
      <c r="E25" s="99"/>
      <c r="F25" s="496"/>
      <c r="G25" s="177">
        <v>0.1</v>
      </c>
      <c r="H25" s="380">
        <v>0.2</v>
      </c>
      <c r="I25" s="78" t="str">
        <f t="shared" si="2"/>
        <v/>
      </c>
      <c r="J25" s="78" t="str">
        <f t="shared" si="3"/>
        <v/>
      </c>
    </row>
    <row r="26" spans="1:10" ht="17.45" customHeight="1" x14ac:dyDescent="0.25">
      <c r="A26" s="138" t="s">
        <v>113</v>
      </c>
      <c r="B26" s="383"/>
      <c r="C26" s="99"/>
      <c r="D26" s="99"/>
      <c r="E26" s="99"/>
      <c r="F26" s="496"/>
      <c r="G26" s="177">
        <v>0.1</v>
      </c>
      <c r="H26" s="380">
        <v>0.2</v>
      </c>
      <c r="I26" s="78" t="str">
        <f t="shared" si="2"/>
        <v/>
      </c>
      <c r="J26" s="78" t="str">
        <f t="shared" si="3"/>
        <v/>
      </c>
    </row>
    <row r="27" spans="1:10" ht="17.45" customHeight="1" x14ac:dyDescent="0.25">
      <c r="A27" s="138" t="s">
        <v>113</v>
      </c>
      <c r="B27" s="383"/>
      <c r="C27" s="99"/>
      <c r="D27" s="99"/>
      <c r="E27" s="99"/>
      <c r="F27" s="496"/>
      <c r="G27" s="177">
        <v>0.1</v>
      </c>
      <c r="H27" s="380">
        <v>0.2</v>
      </c>
      <c r="I27" s="78" t="str">
        <f t="shared" si="2"/>
        <v/>
      </c>
      <c r="J27" s="78" t="str">
        <f t="shared" si="3"/>
        <v/>
      </c>
    </row>
    <row r="28" spans="1:10" ht="17.45" customHeight="1" x14ac:dyDescent="0.25">
      <c r="A28" s="138" t="s">
        <v>113</v>
      </c>
      <c r="B28" s="383"/>
      <c r="C28" s="99"/>
      <c r="D28" s="99"/>
      <c r="E28" s="99"/>
      <c r="F28" s="496"/>
      <c r="G28" s="177">
        <v>0.1</v>
      </c>
      <c r="H28" s="380">
        <v>0.2</v>
      </c>
      <c r="I28" s="78" t="str">
        <f t="shared" si="2"/>
        <v/>
      </c>
      <c r="J28" s="78" t="str">
        <f t="shared" si="3"/>
        <v/>
      </c>
    </row>
    <row r="29" spans="1:10" ht="17.45" customHeight="1" thickBot="1" x14ac:dyDescent="0.3">
      <c r="A29" s="59" t="s">
        <v>152</v>
      </c>
      <c r="B29" s="384"/>
      <c r="C29" s="99"/>
      <c r="D29" s="99"/>
      <c r="E29" s="99"/>
      <c r="F29" s="498"/>
      <c r="G29" s="177">
        <v>0.1</v>
      </c>
      <c r="H29" s="101"/>
      <c r="I29" s="101"/>
      <c r="J29" s="101"/>
    </row>
    <row r="30" spans="1:10" ht="17.45" customHeight="1" x14ac:dyDescent="0.25">
      <c r="A30" s="4" t="s">
        <v>156</v>
      </c>
      <c r="B30" s="5"/>
      <c r="C30" s="5"/>
      <c r="D30" s="5"/>
      <c r="E30" s="5"/>
      <c r="F30" s="139"/>
      <c r="G30" s="475" t="s">
        <v>115</v>
      </c>
      <c r="H30" s="475"/>
      <c r="I30" s="476"/>
      <c r="J30" s="88"/>
    </row>
    <row r="31" spans="1:10" ht="17.45" customHeight="1" thickBot="1" x14ac:dyDescent="0.4">
      <c r="A31" s="6" t="s">
        <v>116</v>
      </c>
      <c r="B31" s="7"/>
      <c r="C31" s="7"/>
      <c r="D31" s="7"/>
      <c r="E31" s="7"/>
      <c r="F31" s="140"/>
      <c r="G31" s="477" t="s">
        <v>117</v>
      </c>
      <c r="H31" s="477"/>
      <c r="I31" s="478"/>
      <c r="J31" s="89"/>
    </row>
    <row r="32" spans="1:10" ht="19.5" customHeight="1" thickBot="1" x14ac:dyDescent="0.3">
      <c r="A32" s="479" t="s">
        <v>230</v>
      </c>
      <c r="B32" s="480"/>
      <c r="C32" s="480"/>
      <c r="D32" s="480"/>
      <c r="E32" s="480"/>
      <c r="F32" s="480"/>
      <c r="G32" s="480"/>
      <c r="H32" s="480"/>
      <c r="I32" s="481"/>
      <c r="J32" s="106">
        <f>SUM(J9:J30)-J31</f>
        <v>0</v>
      </c>
    </row>
    <row r="34" spans="1:15" thickBot="1" x14ac:dyDescent="0.4"/>
    <row r="35" spans="1:15" ht="15.75" thickBot="1" x14ac:dyDescent="0.3">
      <c r="A35" s="131" t="s">
        <v>233</v>
      </c>
      <c r="B35" s="117"/>
      <c r="C35" s="117"/>
      <c r="D35" s="117"/>
      <c r="E35" s="117"/>
      <c r="F35" s="118"/>
      <c r="G35" s="118"/>
      <c r="H35" s="118"/>
      <c r="I35" s="119"/>
      <c r="J35" s="121"/>
      <c r="K35" s="86"/>
    </row>
    <row r="36" spans="1:15" ht="41.25" customHeight="1" x14ac:dyDescent="0.25">
      <c r="A36" s="482" t="s">
        <v>167</v>
      </c>
      <c r="B36" s="483"/>
      <c r="C36" s="61" t="s">
        <v>109</v>
      </c>
      <c r="D36" s="189" t="s">
        <v>168</v>
      </c>
      <c r="E36" s="189" t="s">
        <v>169</v>
      </c>
      <c r="F36" s="189" t="s">
        <v>170</v>
      </c>
      <c r="G36" s="189" t="s">
        <v>171</v>
      </c>
      <c r="H36" s="154" t="s">
        <v>271</v>
      </c>
      <c r="I36" s="62" t="s">
        <v>155</v>
      </c>
      <c r="J36" s="473" t="s">
        <v>323</v>
      </c>
      <c r="K36" s="473" t="s">
        <v>188</v>
      </c>
    </row>
    <row r="37" spans="1:15" ht="15.75" thickBot="1" x14ac:dyDescent="0.3">
      <c r="A37" s="484"/>
      <c r="B37" s="485"/>
      <c r="C37" s="63" t="s">
        <v>184</v>
      </c>
      <c r="D37" s="63" t="s">
        <v>184</v>
      </c>
      <c r="E37" s="63" t="s">
        <v>184</v>
      </c>
      <c r="F37" s="63" t="s">
        <v>184</v>
      </c>
      <c r="G37" s="63" t="s">
        <v>184</v>
      </c>
      <c r="H37" s="63" t="s">
        <v>184</v>
      </c>
      <c r="I37" s="64" t="s">
        <v>184</v>
      </c>
      <c r="J37" s="474"/>
      <c r="K37" s="474"/>
    </row>
    <row r="38" spans="1:15" x14ac:dyDescent="0.25">
      <c r="A38" s="161" t="s">
        <v>265</v>
      </c>
      <c r="B38" s="278" t="s">
        <v>264</v>
      </c>
      <c r="C38" s="385"/>
      <c r="D38" s="386"/>
      <c r="E38" s="386"/>
      <c r="F38" s="386"/>
      <c r="G38" s="386"/>
      <c r="H38" s="379">
        <v>0.2</v>
      </c>
      <c r="I38" s="387">
        <f>IF(B38="abgedeckt",0.1, 0.5)</f>
        <v>0.5</v>
      </c>
      <c r="J38" s="388" t="str">
        <f>IF(C38=0,"",1/6*C38*((2*D38+F38)*E38+(2*F38+D38)*G38))</f>
        <v/>
      </c>
      <c r="K38" s="389" t="str">
        <f>IF(B38="nicht abgedeckt",IF(C38="","",1/6*(C38-I38-H38-'Gesamtnachweis WiDü flüssig'!$C$9/1000*0.8)*((2*D38+F38)*E38+(2*F38+D38)*G38)),(1/6*((C38-I38-H38)*((2*D38+F38)*E38+(2*F38+D38)*G38))))</f>
        <v/>
      </c>
      <c r="L38" s="125"/>
    </row>
    <row r="39" spans="1:15" x14ac:dyDescent="0.25">
      <c r="A39" s="162" t="s">
        <v>265</v>
      </c>
      <c r="B39" s="279" t="s">
        <v>264</v>
      </c>
      <c r="C39" s="390"/>
      <c r="D39" s="386"/>
      <c r="E39" s="386"/>
      <c r="F39" s="386"/>
      <c r="G39" s="386"/>
      <c r="H39" s="380">
        <v>0.2</v>
      </c>
      <c r="I39" s="391">
        <f t="shared" ref="I39:I42" si="4">IF(B39="abgedeckt",0.1, 0.5)</f>
        <v>0.5</v>
      </c>
      <c r="J39" s="388" t="str">
        <f>IF(C39=0,"",1/6*C39*((2*D39+F39)*E39+(2*F39+D39)*G39))</f>
        <v/>
      </c>
      <c r="K39" s="388" t="str">
        <f>IF(B39="nicht abgedeckt",IF(C39="","",1/6*(C39-I39-H39-'Gesamtnachweis WiDü flüssig'!$C$9/1000*0.8)*((2*D39+F39)*E39+(2*F39+D39)*G39)),(1/6*((C39-I39-H39)*((2*D39+F39)*E39+(2*F39+D39)*G39))))</f>
        <v/>
      </c>
    </row>
    <row r="40" spans="1:15" x14ac:dyDescent="0.25">
      <c r="A40" s="162" t="s">
        <v>265</v>
      </c>
      <c r="B40" s="279" t="s">
        <v>264</v>
      </c>
      <c r="C40" s="390"/>
      <c r="D40" s="386"/>
      <c r="E40" s="386"/>
      <c r="F40" s="386"/>
      <c r="G40" s="386"/>
      <c r="H40" s="380">
        <v>0.2</v>
      </c>
      <c r="I40" s="391">
        <f t="shared" si="4"/>
        <v>0.5</v>
      </c>
      <c r="J40" s="388" t="str">
        <f>IF(C40=0,"",1/6*C40*((2*D40+F40)*E40+(2*F40+D40)*G40))</f>
        <v/>
      </c>
      <c r="K40" s="388" t="str">
        <f>IF(B40="nicht abgedeckt",IF(C40="","",1/6*(C40-I40-H40-'Gesamtnachweis WiDü flüssig'!$C$9/1000*0.8)*((2*D40+F40)*E40+(2*F40+D40)*G40)),(1/6*((C40-I40-H40)*((2*D40+F40)*E40+(2*F40+D40)*G40))))</f>
        <v/>
      </c>
    </row>
    <row r="41" spans="1:15" x14ac:dyDescent="0.25">
      <c r="A41" s="173" t="s">
        <v>265</v>
      </c>
      <c r="B41" s="279" t="s">
        <v>264</v>
      </c>
      <c r="C41" s="390"/>
      <c r="D41" s="386"/>
      <c r="E41" s="386"/>
      <c r="F41" s="386"/>
      <c r="G41" s="386"/>
      <c r="H41" s="380">
        <v>0.2</v>
      </c>
      <c r="I41" s="392">
        <f t="shared" si="4"/>
        <v>0.5</v>
      </c>
      <c r="J41" s="388" t="str">
        <f>IF(C41=0,"",1/6*C41*((2*D41+F41)*E41+(2*F41+D41)*G41))</f>
        <v/>
      </c>
      <c r="K41" s="388" t="str">
        <f>IF(B41="nicht abgedeckt",IF(C41="","",1/6*(C41-I41-H41-'Gesamtnachweis WiDü flüssig'!$C$9/1000*0.8)*((2*D41+F41)*E41+(2*F41+D41)*G41)),(1/6*((C41-I41-H41)*((2*D41+F41)*E41+(2*F41+D41)*G41))))</f>
        <v/>
      </c>
    </row>
    <row r="42" spans="1:15" ht="15.75" thickBot="1" x14ac:dyDescent="0.3">
      <c r="A42" s="274" t="s">
        <v>152</v>
      </c>
      <c r="B42" s="279" t="s">
        <v>264</v>
      </c>
      <c r="C42" s="390"/>
      <c r="D42" s="386"/>
      <c r="E42" s="386"/>
      <c r="F42" s="386"/>
      <c r="G42" s="386"/>
      <c r="H42" s="395">
        <v>0.2</v>
      </c>
      <c r="I42" s="396">
        <f t="shared" si="4"/>
        <v>0.5</v>
      </c>
      <c r="J42" s="388" t="str">
        <f>IF(C42=0,"",1/6*C42*((2*D42+F42)*E42+(2*F42+D42)*G42))</f>
        <v/>
      </c>
      <c r="K42" s="388" t="str">
        <f>IF(B42="nicht abgedeckt",IF(C42="","",1/6*(C42-I42-H42-'Gesamtnachweis WiDü flüssig'!$C$9/1000*0.8)*((2*D42+F42)*E42+(2*F42+D42)*G42)),(1/6*((C42-I42-H42)*((2*D42+F42)*E42+(2*F42+D42)*G42))))</f>
        <v/>
      </c>
    </row>
    <row r="43" spans="1:15" x14ac:dyDescent="0.25">
      <c r="A43" s="4" t="s">
        <v>156</v>
      </c>
      <c r="B43" s="5"/>
      <c r="C43" s="5"/>
      <c r="D43" s="5"/>
      <c r="E43" s="5"/>
      <c r="F43" s="139"/>
      <c r="G43" s="139"/>
      <c r="H43" s="153"/>
      <c r="I43" s="80"/>
      <c r="J43" s="75" t="s">
        <v>115</v>
      </c>
      <c r="K43" s="393"/>
    </row>
    <row r="44" spans="1:15" ht="15" customHeight="1" thickBot="1" x14ac:dyDescent="0.3">
      <c r="A44" s="6" t="s">
        <v>116</v>
      </c>
      <c r="B44" s="7"/>
      <c r="C44" s="7"/>
      <c r="D44" s="7"/>
      <c r="E44" s="7"/>
      <c r="F44" s="140"/>
      <c r="G44" s="74"/>
      <c r="H44" s="74"/>
      <c r="I44" s="81"/>
      <c r="J44" s="76" t="s">
        <v>117</v>
      </c>
      <c r="K44" s="394"/>
    </row>
    <row r="45" spans="1:15" ht="19.5" customHeight="1" thickBot="1" x14ac:dyDescent="0.3">
      <c r="A45" s="479" t="s">
        <v>231</v>
      </c>
      <c r="B45" s="493"/>
      <c r="C45" s="493"/>
      <c r="D45" s="493"/>
      <c r="E45" s="493"/>
      <c r="F45" s="493"/>
      <c r="G45" s="493"/>
      <c r="H45" s="137"/>
      <c r="I45" s="155"/>
      <c r="J45" s="79"/>
      <c r="K45" s="106">
        <f>SUM(K38:K43)-K44</f>
        <v>0</v>
      </c>
      <c r="O45" s="110"/>
    </row>
    <row r="47" spans="1:15" ht="14.45" hidden="1" x14ac:dyDescent="0.35"/>
    <row r="48" spans="1:15" ht="14.45" hidden="1" x14ac:dyDescent="0.35">
      <c r="A48" s="72" t="s">
        <v>161</v>
      </c>
      <c r="B48" s="494" t="s">
        <v>164</v>
      </c>
      <c r="C48" s="494"/>
      <c r="D48" s="494"/>
    </row>
    <row r="49" spans="1:4" ht="14.45" hidden="1" x14ac:dyDescent="0.35">
      <c r="A49" s="72">
        <v>0.1</v>
      </c>
      <c r="B49" s="108" t="s">
        <v>179</v>
      </c>
      <c r="C49" s="108"/>
      <c r="D49" s="109"/>
    </row>
    <row r="50" spans="1:4" ht="15.75" hidden="1" customHeight="1" x14ac:dyDescent="0.35">
      <c r="A50" s="72">
        <v>0.2</v>
      </c>
      <c r="B50" s="486" t="s">
        <v>162</v>
      </c>
      <c r="C50" s="486"/>
      <c r="D50" s="486"/>
    </row>
    <row r="51" spans="1:4" ht="14.45" hidden="1" x14ac:dyDescent="0.35">
      <c r="A51" s="72">
        <v>0.5</v>
      </c>
      <c r="B51" s="486" t="s">
        <v>163</v>
      </c>
      <c r="C51" s="486"/>
      <c r="D51" s="486"/>
    </row>
    <row r="52" spans="1:4" ht="14.45" hidden="1" x14ac:dyDescent="0.35"/>
    <row r="53" spans="1:4" ht="14.45" hidden="1" x14ac:dyDescent="0.35">
      <c r="A53" s="159" t="s">
        <v>262</v>
      </c>
    </row>
    <row r="54" spans="1:4" ht="14.45" hidden="1" x14ac:dyDescent="0.35">
      <c r="A54" s="108" t="s">
        <v>263</v>
      </c>
    </row>
    <row r="55" spans="1:4" ht="14.45" hidden="1" x14ac:dyDescent="0.35">
      <c r="A55" s="160" t="s">
        <v>264</v>
      </c>
    </row>
    <row r="56" spans="1:4" ht="14.45" hidden="1" x14ac:dyDescent="0.35"/>
    <row r="57" spans="1:4" ht="14.45" hidden="1" x14ac:dyDescent="0.35">
      <c r="A57" s="204" t="s">
        <v>228</v>
      </c>
      <c r="B57" s="204"/>
    </row>
    <row r="58" spans="1:4" ht="14.45" hidden="1" x14ac:dyDescent="0.35">
      <c r="A58" s="206">
        <v>0</v>
      </c>
      <c r="B58" s="205"/>
    </row>
    <row r="59" spans="1:4" ht="14.45" hidden="1" x14ac:dyDescent="0.35">
      <c r="A59" s="108">
        <v>0.1</v>
      </c>
      <c r="B59" s="205"/>
    </row>
    <row r="60" spans="1:4" ht="14.45" hidden="1" x14ac:dyDescent="0.35">
      <c r="A60" s="108">
        <v>0.2</v>
      </c>
      <c r="B60" s="205"/>
    </row>
  </sheetData>
  <sheetProtection algorithmName="SHA-512" hashValue="j93nHm7KQI5DGeNQLmxk8vMA+bBhoH33VCfN5R+nYs4cPpwA9vAixjSk8F2vibp+RsCfB33Jv0Kmyeox8Gth7Q==" saltValue="ua6n/edUJ+96qjE6ZSWqoA==" spinCount="100000" sheet="1"/>
  <mergeCells count="18">
    <mergeCell ref="D4:G4"/>
    <mergeCell ref="A45:G45"/>
    <mergeCell ref="B48:D48"/>
    <mergeCell ref="B50:D50"/>
    <mergeCell ref="D9:D17"/>
    <mergeCell ref="E9:E17"/>
    <mergeCell ref="F21:F29"/>
    <mergeCell ref="B51:D51"/>
    <mergeCell ref="A7:B8"/>
    <mergeCell ref="I7:I8"/>
    <mergeCell ref="J7:J8"/>
    <mergeCell ref="J36:J37"/>
    <mergeCell ref="C20:I20"/>
    <mergeCell ref="K36:K37"/>
    <mergeCell ref="G30:I30"/>
    <mergeCell ref="G31:I31"/>
    <mergeCell ref="A32:I32"/>
    <mergeCell ref="A36:B37"/>
  </mergeCells>
  <dataValidations xWindow="643" yWindow="514" count="9">
    <dataValidation allowBlank="1" showInputMessage="1" showErrorMessage="1" promptTitle="Bruttovolumen" prompt="Berechnung erfolgt nur unter Eingabe aller vorherigen Maße." sqref="J38:J42"/>
    <dataValidation allowBlank="1" showInputMessage="1" showErrorMessage="1" prompt="Falls nur eine bestimmte Menge abgeben wird und nicht der gesamte Behälter gepachtet wurde. Liegt ein Pachtvertrag vor?" sqref="K43"/>
    <dataValidation allowBlank="1" showInputMessage="1" showErrorMessage="1" promptTitle="Nettovolumen" prompt="Berücksichtigung des Freibords, des nicht abpumpbaren Bereichs (0,2 m) und des anfallenden Niederschlagswassers, hierfür wird die obere Böschungskante einbezogen. Siehe bildliche Darstellung eines Erdbeckens" sqref="K38:K42"/>
    <dataValidation allowBlank="1" showInputMessage="1" showErrorMessage="1" prompt="Liegt ein Pachtvertrag vor?" sqref="J30"/>
    <dataValidation allowBlank="1" showInputMessage="1" showErrorMessage="1" errorTitle="Ungültige Eingabe" error="Wählen Sie einen Wert aus der Liste aus." promptTitle="Freibord" sqref="I38:I42"/>
    <dataValidation type="list" allowBlank="1" showInputMessage="1" showErrorMessage="1" sqref="B38:B42 B10:B19">
      <formula1>$A$54:$A$55</formula1>
    </dataValidation>
    <dataValidation type="list" allowBlank="1" showInputMessage="1" showErrorMessage="1" prompt="Mit Klick auf den Pfeil kann zwischen &quot;abgedeckt&quot; und &quot;nicht abgedeckt&quot; ausgewählt werden." sqref="B9">
      <formula1>$A$54:$A$55</formula1>
    </dataValidation>
    <dataValidation type="list" allowBlank="1" showInputMessage="1" showErrorMessage="1" sqref="H38:H42 H9:H19 H21:H28">
      <formula1>$A$58:$A$60</formula1>
    </dataValidation>
    <dataValidation allowBlank="1" showInputMessage="1" showErrorMessage="1" errorTitle="Ungültige Eingabe" error="Wählen Sie einen Wert aus der Liste aus." promptTitle="Freibord" prompt="0,1: geschlossener Behälter_x000a_0,2: offener Behälter_x000a_0,5: offenes Erdbecken_x000a_" sqref="G9:G19"/>
  </dataValidation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showGridLines="0" topLeftCell="A4" workbookViewId="0">
      <selection activeCell="F11" sqref="F11"/>
    </sheetView>
  </sheetViews>
  <sheetFormatPr baseColWidth="10" defaultColWidth="11.42578125" defaultRowHeight="12.75" x14ac:dyDescent="0.2"/>
  <cols>
    <col min="1" max="1" width="2.140625" style="23" customWidth="1"/>
    <col min="2" max="2" width="22.85546875" style="23" customWidth="1"/>
    <col min="3" max="4" width="8.7109375" style="23" customWidth="1"/>
    <col min="5" max="5" width="11.42578125" style="23" customWidth="1"/>
    <col min="6" max="6" width="13" style="23" customWidth="1"/>
    <col min="7" max="7" width="2.140625" style="23" customWidth="1"/>
    <col min="8" max="8" width="8.7109375" style="23" customWidth="1"/>
    <col min="9" max="10" width="19.42578125" style="23" customWidth="1"/>
    <col min="11" max="11" width="8.7109375" style="23" customWidth="1"/>
    <col min="12" max="12" width="10.42578125" style="23" customWidth="1"/>
    <col min="13" max="13" width="14.140625" style="23" customWidth="1"/>
    <col min="14" max="16384" width="11.42578125" style="23"/>
  </cols>
  <sheetData>
    <row r="1" spans="1:15" ht="15.6" x14ac:dyDescent="0.35">
      <c r="A1" s="115" t="s">
        <v>205</v>
      </c>
    </row>
    <row r="2" spans="1:15" ht="12.95" thickBot="1" x14ac:dyDescent="0.3"/>
    <row r="3" spans="1:15" ht="13.5" thickBot="1" x14ac:dyDescent="0.35">
      <c r="A3" s="46" t="s">
        <v>148</v>
      </c>
      <c r="B3" s="46"/>
      <c r="C3" s="46"/>
      <c r="I3" s="30"/>
    </row>
    <row r="4" spans="1:15" ht="15.75" thickBot="1" x14ac:dyDescent="0.3">
      <c r="A4" s="66" t="s">
        <v>131</v>
      </c>
      <c r="B4" s="67"/>
      <c r="C4" s="47"/>
      <c r="D4" s="47"/>
      <c r="E4" s="490" t="s">
        <v>358</v>
      </c>
      <c r="F4" s="491"/>
      <c r="G4" s="491"/>
      <c r="H4" s="492"/>
      <c r="I4" s="30"/>
    </row>
    <row r="5" spans="1:15" ht="12.6" x14ac:dyDescent="0.25">
      <c r="I5" s="30"/>
    </row>
    <row r="6" spans="1:15" ht="77.25" x14ac:dyDescent="0.2">
      <c r="B6" s="227" t="s">
        <v>196</v>
      </c>
      <c r="C6" s="227" t="s">
        <v>234</v>
      </c>
      <c r="D6" s="227" t="s">
        <v>235</v>
      </c>
      <c r="E6" s="227" t="s">
        <v>237</v>
      </c>
      <c r="F6" s="227" t="s">
        <v>239</v>
      </c>
      <c r="G6" s="227"/>
      <c r="H6" s="227" t="s">
        <v>240</v>
      </c>
      <c r="I6" s="227" t="s">
        <v>336</v>
      </c>
      <c r="J6" s="227" t="s">
        <v>337</v>
      </c>
      <c r="K6" s="227" t="s">
        <v>154</v>
      </c>
      <c r="L6" s="228" t="s">
        <v>245</v>
      </c>
      <c r="M6" s="228" t="s">
        <v>246</v>
      </c>
    </row>
    <row r="7" spans="1:15" ht="15" x14ac:dyDescent="0.2">
      <c r="B7" s="225"/>
      <c r="C7" s="225" t="s">
        <v>218</v>
      </c>
      <c r="D7" s="225" t="s">
        <v>236</v>
      </c>
      <c r="E7" s="225" t="s">
        <v>238</v>
      </c>
      <c r="F7" s="225" t="s">
        <v>218</v>
      </c>
      <c r="G7" s="225"/>
      <c r="H7" s="225" t="s">
        <v>241</v>
      </c>
      <c r="I7" s="225" t="s">
        <v>184</v>
      </c>
      <c r="J7" s="225" t="s">
        <v>242</v>
      </c>
      <c r="K7" s="225" t="s">
        <v>243</v>
      </c>
      <c r="L7" s="226" t="s">
        <v>244</v>
      </c>
      <c r="M7" s="226" t="s">
        <v>247</v>
      </c>
    </row>
    <row r="8" spans="1:15" ht="17.100000000000001" customHeight="1" x14ac:dyDescent="0.25">
      <c r="B8" s="221" t="s">
        <v>197</v>
      </c>
      <c r="C8" s="181"/>
      <c r="D8" s="181"/>
      <c r="E8" s="222" t="str">
        <f>IF(C8="","",C8*D8)</f>
        <v/>
      </c>
      <c r="F8" s="181"/>
      <c r="G8" s="70" t="s">
        <v>137</v>
      </c>
      <c r="H8" s="223" t="str">
        <f>IF(F8="","",C8*D8*F8)</f>
        <v/>
      </c>
      <c r="I8" s="69">
        <f>'Gesamtnachweis WiDü flüssig'!$C$9/1000</f>
        <v>0</v>
      </c>
      <c r="J8" s="281">
        <v>0.5</v>
      </c>
      <c r="K8" s="69">
        <v>0.9</v>
      </c>
      <c r="L8" s="224" t="str">
        <f>IF(H8="","",H8*0.03)</f>
        <v/>
      </c>
      <c r="M8" s="69" t="str">
        <f>IF(C8="","",E8*I8*J8*K8)</f>
        <v/>
      </c>
      <c r="N8" s="58"/>
    </row>
    <row r="9" spans="1:15" ht="17.100000000000001" customHeight="1" x14ac:dyDescent="0.25">
      <c r="B9" s="221" t="s">
        <v>198</v>
      </c>
      <c r="C9" s="181"/>
      <c r="D9" s="181"/>
      <c r="E9" s="222" t="str">
        <f t="shared" ref="E9:E18" si="0">IF(C9="","",C9*D9)</f>
        <v/>
      </c>
      <c r="F9" s="181"/>
      <c r="G9" s="70" t="s">
        <v>137</v>
      </c>
      <c r="H9" s="223" t="str">
        <f t="shared" ref="H9:H14" si="1">IF(F9="","",C9*D9*F9)</f>
        <v/>
      </c>
      <c r="I9" s="69">
        <f>'Gesamtnachweis WiDü flüssig'!$C$9/1000</f>
        <v>0</v>
      </c>
      <c r="J9" s="281">
        <v>0.5</v>
      </c>
      <c r="K9" s="69">
        <v>0.9</v>
      </c>
      <c r="L9" s="224" t="str">
        <f t="shared" ref="L9:L14" si="2">IF(H9="","",H9*0.03)</f>
        <v/>
      </c>
      <c r="M9" s="69" t="str">
        <f t="shared" ref="M9:M18" si="3">IF(C9="","",E9*I9*J9*K9)</f>
        <v/>
      </c>
    </row>
    <row r="10" spans="1:15" ht="17.100000000000001" customHeight="1" x14ac:dyDescent="0.25">
      <c r="B10" s="221" t="s">
        <v>199</v>
      </c>
      <c r="C10" s="181"/>
      <c r="D10" s="181"/>
      <c r="E10" s="222" t="str">
        <f t="shared" si="0"/>
        <v/>
      </c>
      <c r="F10" s="181"/>
      <c r="G10" s="70" t="s">
        <v>137</v>
      </c>
      <c r="H10" s="223" t="str">
        <f t="shared" si="1"/>
        <v/>
      </c>
      <c r="I10" s="69">
        <f>'Gesamtnachweis WiDü flüssig'!$C$9/1000</f>
        <v>0</v>
      </c>
      <c r="J10" s="281">
        <v>0</v>
      </c>
      <c r="K10" s="69">
        <v>0.9</v>
      </c>
      <c r="L10" s="224" t="str">
        <f t="shared" si="2"/>
        <v/>
      </c>
      <c r="M10" s="69" t="str">
        <f t="shared" si="3"/>
        <v/>
      </c>
    </row>
    <row r="11" spans="1:15" ht="17.100000000000001" customHeight="1" x14ac:dyDescent="0.25">
      <c r="B11" s="221" t="s">
        <v>200</v>
      </c>
      <c r="C11" s="181"/>
      <c r="D11" s="181"/>
      <c r="E11" s="222" t="str">
        <f t="shared" si="0"/>
        <v/>
      </c>
      <c r="F11" s="181"/>
      <c r="G11" s="71" t="s">
        <v>137</v>
      </c>
      <c r="H11" s="223" t="str">
        <f t="shared" si="1"/>
        <v/>
      </c>
      <c r="I11" s="69">
        <f>'Gesamtnachweis WiDü flüssig'!$C$9/1000</f>
        <v>0</v>
      </c>
      <c r="J11" s="281">
        <v>0</v>
      </c>
      <c r="K11" s="69">
        <v>0.9</v>
      </c>
      <c r="L11" s="224" t="str">
        <f t="shared" si="2"/>
        <v/>
      </c>
      <c r="M11" s="69" t="str">
        <f t="shared" si="3"/>
        <v/>
      </c>
      <c r="O11" s="24"/>
    </row>
    <row r="12" spans="1:15" ht="17.100000000000001" customHeight="1" x14ac:dyDescent="0.25">
      <c r="B12" s="221" t="s">
        <v>201</v>
      </c>
      <c r="C12" s="181"/>
      <c r="D12" s="181"/>
      <c r="E12" s="222" t="str">
        <f t="shared" si="0"/>
        <v/>
      </c>
      <c r="F12" s="181"/>
      <c r="G12" s="71" t="s">
        <v>137</v>
      </c>
      <c r="H12" s="223" t="str">
        <f t="shared" si="1"/>
        <v/>
      </c>
      <c r="I12" s="69">
        <f>'Gesamtnachweis WiDü flüssig'!$C$9/1000</f>
        <v>0</v>
      </c>
      <c r="J12" s="281"/>
      <c r="K12" s="69">
        <v>0.9</v>
      </c>
      <c r="L12" s="224" t="str">
        <f t="shared" si="2"/>
        <v/>
      </c>
      <c r="M12" s="69" t="str">
        <f t="shared" si="3"/>
        <v/>
      </c>
    </row>
    <row r="13" spans="1:15" ht="17.100000000000001" customHeight="1" x14ac:dyDescent="0.25">
      <c r="B13" s="221" t="s">
        <v>202</v>
      </c>
      <c r="C13" s="181"/>
      <c r="D13" s="181"/>
      <c r="E13" s="222" t="str">
        <f t="shared" si="0"/>
        <v/>
      </c>
      <c r="F13" s="181"/>
      <c r="G13" s="71" t="s">
        <v>137</v>
      </c>
      <c r="H13" s="223" t="str">
        <f t="shared" si="1"/>
        <v/>
      </c>
      <c r="I13" s="69">
        <f>'Gesamtnachweis WiDü flüssig'!$C$9/1000</f>
        <v>0</v>
      </c>
      <c r="J13" s="281"/>
      <c r="K13" s="69">
        <v>0.9</v>
      </c>
      <c r="L13" s="224" t="str">
        <f t="shared" si="2"/>
        <v/>
      </c>
      <c r="M13" s="69" t="str">
        <f t="shared" si="3"/>
        <v/>
      </c>
      <c r="N13" s="58"/>
    </row>
    <row r="14" spans="1:15" ht="17.100000000000001" customHeight="1" x14ac:dyDescent="0.2">
      <c r="B14" s="221" t="s">
        <v>152</v>
      </c>
      <c r="C14" s="181"/>
      <c r="D14" s="181"/>
      <c r="E14" s="222" t="str">
        <f t="shared" si="0"/>
        <v/>
      </c>
      <c r="F14" s="181"/>
      <c r="G14" s="71" t="s">
        <v>137</v>
      </c>
      <c r="H14" s="223" t="str">
        <f t="shared" si="1"/>
        <v/>
      </c>
      <c r="I14" s="69">
        <f>'Gesamtnachweis WiDü flüssig'!$C$9/1000</f>
        <v>0</v>
      </c>
      <c r="J14" s="281"/>
      <c r="K14" s="69">
        <v>0.9</v>
      </c>
      <c r="L14" s="224" t="str">
        <f t="shared" si="2"/>
        <v/>
      </c>
      <c r="M14" s="69" t="str">
        <f t="shared" si="3"/>
        <v/>
      </c>
    </row>
    <row r="15" spans="1:15" ht="17.100000000000001" customHeight="1" x14ac:dyDescent="0.2">
      <c r="B15" s="221" t="s">
        <v>157</v>
      </c>
      <c r="C15" s="181"/>
      <c r="D15" s="181"/>
      <c r="E15" s="222" t="str">
        <f t="shared" si="0"/>
        <v/>
      </c>
      <c r="F15" s="500"/>
      <c r="G15" s="70"/>
      <c r="H15" s="507"/>
      <c r="I15" s="69">
        <f>'Gesamtnachweis WiDü flüssig'!$C$9/1000</f>
        <v>0</v>
      </c>
      <c r="J15" s="281">
        <v>1</v>
      </c>
      <c r="K15" s="69">
        <v>0.9</v>
      </c>
      <c r="L15" s="499"/>
      <c r="M15" s="69" t="str">
        <f t="shared" si="3"/>
        <v/>
      </c>
      <c r="O15" s="129"/>
    </row>
    <row r="16" spans="1:15" ht="17.100000000000001" customHeight="1" x14ac:dyDescent="0.2">
      <c r="B16" s="221" t="s">
        <v>158</v>
      </c>
      <c r="C16" s="181"/>
      <c r="D16" s="181"/>
      <c r="E16" s="222" t="str">
        <f t="shared" si="0"/>
        <v/>
      </c>
      <c r="F16" s="500"/>
      <c r="G16" s="70"/>
      <c r="H16" s="508"/>
      <c r="I16" s="69">
        <f>'Gesamtnachweis WiDü flüssig'!$C$9/1000</f>
        <v>0</v>
      </c>
      <c r="J16" s="281"/>
      <c r="K16" s="69">
        <v>0.9</v>
      </c>
      <c r="L16" s="499"/>
      <c r="M16" s="69" t="str">
        <f t="shared" si="3"/>
        <v/>
      </c>
    </row>
    <row r="17" spans="2:15" ht="17.100000000000001" customHeight="1" x14ac:dyDescent="0.2">
      <c r="B17" s="221" t="s">
        <v>159</v>
      </c>
      <c r="C17" s="181"/>
      <c r="D17" s="181"/>
      <c r="E17" s="222" t="str">
        <f t="shared" si="0"/>
        <v/>
      </c>
      <c r="F17" s="500"/>
      <c r="G17" s="70"/>
      <c r="H17" s="508"/>
      <c r="I17" s="69">
        <f>'Gesamtnachweis WiDü flüssig'!$C$9/1000</f>
        <v>0</v>
      </c>
      <c r="J17" s="281"/>
      <c r="K17" s="69">
        <v>0.9</v>
      </c>
      <c r="L17" s="499"/>
      <c r="M17" s="69" t="str">
        <f t="shared" si="3"/>
        <v/>
      </c>
    </row>
    <row r="18" spans="2:15" ht="17.100000000000001" customHeight="1" x14ac:dyDescent="0.2">
      <c r="B18" s="221" t="s">
        <v>153</v>
      </c>
      <c r="C18" s="181"/>
      <c r="D18" s="181"/>
      <c r="E18" s="222" t="str">
        <f t="shared" si="0"/>
        <v/>
      </c>
      <c r="F18" s="500"/>
      <c r="G18" s="70"/>
      <c r="H18" s="509"/>
      <c r="I18" s="69">
        <f>'Gesamtnachweis WiDü flüssig'!$C$9/1000</f>
        <v>0</v>
      </c>
      <c r="J18" s="281"/>
      <c r="K18" s="69">
        <v>0.9</v>
      </c>
      <c r="L18" s="499"/>
      <c r="M18" s="69" t="str">
        <f t="shared" si="3"/>
        <v/>
      </c>
      <c r="N18" s="58"/>
    </row>
    <row r="19" spans="2:15" ht="20.100000000000001" customHeight="1" x14ac:dyDescent="0.25">
      <c r="B19" s="504" t="s">
        <v>144</v>
      </c>
      <c r="C19" s="505"/>
      <c r="D19" s="505"/>
      <c r="E19" s="505"/>
      <c r="F19" s="505"/>
      <c r="G19" s="505"/>
      <c r="H19" s="505"/>
      <c r="I19" s="505"/>
      <c r="J19" s="505"/>
      <c r="K19" s="505"/>
      <c r="L19" s="506"/>
      <c r="M19" s="233">
        <f>SUM(M8:M18)</f>
        <v>0</v>
      </c>
    </row>
    <row r="20" spans="2:15" ht="20.100000000000001" customHeight="1" x14ac:dyDescent="0.25"/>
    <row r="21" spans="2:15" ht="14.45" x14ac:dyDescent="0.35">
      <c r="B21" s="127"/>
      <c r="C21" s="234"/>
      <c r="D21" s="234"/>
      <c r="E21" s="234"/>
      <c r="F21" s="127"/>
      <c r="L21" s="128"/>
    </row>
    <row r="22" spans="2:15" ht="30" customHeight="1" x14ac:dyDescent="0.2">
      <c r="B22" s="229" t="s">
        <v>192</v>
      </c>
      <c r="C22" s="502" t="s">
        <v>339</v>
      </c>
      <c r="D22" s="502"/>
      <c r="E22" s="502"/>
      <c r="F22" s="502"/>
      <c r="G22" s="502"/>
      <c r="H22" s="502"/>
      <c r="I22" s="502"/>
      <c r="L22" s="124"/>
      <c r="M22" s="128"/>
      <c r="N22" s="128"/>
      <c r="O22" s="128"/>
    </row>
    <row r="23" spans="2:15" ht="102" customHeight="1" x14ac:dyDescent="0.25">
      <c r="B23" s="230">
        <v>0</v>
      </c>
      <c r="C23" s="503" t="s">
        <v>190</v>
      </c>
      <c r="D23" s="503"/>
      <c r="E23" s="503"/>
      <c r="F23" s="503"/>
      <c r="G23" s="503"/>
      <c r="H23" s="503"/>
      <c r="I23" s="503"/>
      <c r="M23" s="127"/>
      <c r="N23" s="127"/>
      <c r="O23" s="127"/>
    </row>
    <row r="24" spans="2:15" ht="64.5" customHeight="1" x14ac:dyDescent="0.2">
      <c r="B24" s="230">
        <v>0.5</v>
      </c>
      <c r="C24" s="503" t="s">
        <v>191</v>
      </c>
      <c r="D24" s="503"/>
      <c r="E24" s="503"/>
      <c r="F24" s="503"/>
      <c r="G24" s="503"/>
      <c r="H24" s="503"/>
      <c r="I24" s="503"/>
    </row>
    <row r="25" spans="2:15" ht="64.5" customHeight="1" x14ac:dyDescent="0.2">
      <c r="B25" s="230">
        <v>1</v>
      </c>
      <c r="C25" s="503" t="s">
        <v>195</v>
      </c>
      <c r="D25" s="503"/>
      <c r="E25" s="503"/>
      <c r="F25" s="503"/>
      <c r="G25" s="503"/>
      <c r="H25" s="503"/>
      <c r="I25" s="503"/>
    </row>
    <row r="29" spans="2:15" ht="49.5" customHeight="1" x14ac:dyDescent="0.2">
      <c r="B29" s="231" t="s">
        <v>193</v>
      </c>
      <c r="C29" s="502" t="s">
        <v>338</v>
      </c>
      <c r="D29" s="502"/>
      <c r="E29" s="502"/>
      <c r="F29" s="502"/>
      <c r="G29" s="502"/>
      <c r="H29" s="502"/>
      <c r="I29" s="502"/>
    </row>
    <row r="30" spans="2:15" ht="15.75" customHeight="1" x14ac:dyDescent="0.2">
      <c r="B30" s="232">
        <v>0</v>
      </c>
      <c r="C30" s="501" t="s">
        <v>180</v>
      </c>
      <c r="D30" s="501"/>
      <c r="E30" s="501"/>
      <c r="F30" s="501"/>
      <c r="G30" s="501"/>
      <c r="H30" s="501"/>
      <c r="I30" s="501"/>
    </row>
    <row r="31" spans="2:15" ht="15.75" customHeight="1" x14ac:dyDescent="0.2">
      <c r="B31" s="232">
        <v>1</v>
      </c>
      <c r="C31" s="501" t="s">
        <v>181</v>
      </c>
      <c r="D31" s="501"/>
      <c r="E31" s="501"/>
      <c r="F31" s="501"/>
      <c r="G31" s="501"/>
      <c r="H31" s="501"/>
      <c r="I31" s="501"/>
    </row>
  </sheetData>
  <sheetProtection algorithmName="SHA-512" hashValue="2N11um2dt5eaBPf6JOZaeXLKM6ik1HU/k23hJfhSN8YJcBQSaSiETKknc3Epvy5qrDI+vlO4/SlUigKwzdb90w==" saltValue="RORdWxqQmJTOsmWpxTxK5Q==" spinCount="100000" sheet="1" insertRows="0"/>
  <mergeCells count="12">
    <mergeCell ref="E4:H4"/>
    <mergeCell ref="L15:L18"/>
    <mergeCell ref="F15:F18"/>
    <mergeCell ref="C31:I31"/>
    <mergeCell ref="C29:I29"/>
    <mergeCell ref="C22:I22"/>
    <mergeCell ref="C23:I23"/>
    <mergeCell ref="C24:I24"/>
    <mergeCell ref="C25:I25"/>
    <mergeCell ref="C30:I30"/>
    <mergeCell ref="B19:L19"/>
    <mergeCell ref="H15:H18"/>
  </mergeCells>
  <dataValidations count="4">
    <dataValidation type="list" allowBlank="1" showErrorMessage="1" errorTitle="Ungültige Eingabe!" error="Wählen Sie eine anrechenbare Silagegröße aus der Liste aus. " sqref="J8:J14 J18">
      <formula1>$B$23:$B$25</formula1>
    </dataValidation>
    <dataValidation type="list" allowBlank="1" showInputMessage="1" showErrorMessage="1" errorTitle="Ungültige Eingabe" error="Wählen Sie einen Wert aus der Liste aus." promptTitle="Abfüllplatz" sqref="B36">
      <formula1>$B$30:$B$31</formula1>
    </dataValidation>
    <dataValidation type="list" allowBlank="1" showErrorMessage="1" errorTitle="Ungültige Eingabe!" error="Wählen Sie eine anrechenbare Silagegröße aus der Liste aus. " sqref="J15:J17">
      <formula1>$B$30:$B$31</formula1>
    </dataValidation>
    <dataValidation allowBlank="1" showInputMessage="1" showErrorMessage="1" promptTitle="Regionale Niederschlagsmenge" prompt="aus Tabelle &quot;Gesamtnachweis WiDü flüssig&quot; für 6 Monate (C9)" sqref="I6:I7"/>
  </dataValidations>
  <pageMargins left="0.7" right="0.7" top="0.78740157499999996" bottom="0.78740157499999996" header="0.3" footer="0.3"/>
  <pageSetup paperSize="9" scale="88"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showZeros="0" workbookViewId="0">
      <selection activeCell="A4" sqref="A4"/>
    </sheetView>
  </sheetViews>
  <sheetFormatPr baseColWidth="10" defaultColWidth="11.42578125" defaultRowHeight="14.25" x14ac:dyDescent="0.2"/>
  <cols>
    <col min="1" max="1" width="20.42578125" style="19" customWidth="1"/>
    <col min="2" max="2" width="11.42578125" style="19"/>
    <col min="3" max="3" width="21.42578125" style="19" customWidth="1"/>
    <col min="4" max="4" width="11.42578125" style="19"/>
    <col min="5" max="5" width="16.85546875" style="19" customWidth="1"/>
    <col min="6" max="7" width="13.140625" style="19" customWidth="1"/>
    <col min="8" max="8" width="16.140625" style="19" customWidth="1"/>
    <col min="9" max="9" width="15.5703125" style="19" customWidth="1"/>
    <col min="10" max="10" width="11.42578125" style="19"/>
    <col min="11" max="11" width="30.5703125" style="19" customWidth="1"/>
    <col min="12" max="12" width="11.42578125" style="19" bestFit="1" customWidth="1"/>
    <col min="13" max="16384" width="11.42578125" style="19"/>
  </cols>
  <sheetData>
    <row r="1" spans="1:12" ht="15.75" x14ac:dyDescent="0.25">
      <c r="A1" s="122" t="s">
        <v>277</v>
      </c>
      <c r="B1" s="123"/>
      <c r="C1" s="123"/>
      <c r="D1" s="123"/>
      <c r="E1" s="123"/>
      <c r="F1" s="123"/>
      <c r="G1" s="123"/>
      <c r="H1" s="123"/>
      <c r="I1" s="123"/>
    </row>
    <row r="2" spans="1:12" ht="15.75" x14ac:dyDescent="0.25">
      <c r="A2" s="122" t="s">
        <v>229</v>
      </c>
      <c r="B2" s="123"/>
      <c r="C2" s="123"/>
      <c r="D2" s="123"/>
      <c r="E2" s="123"/>
      <c r="F2" s="123"/>
      <c r="G2" s="123"/>
      <c r="H2" s="123"/>
      <c r="I2" s="123"/>
    </row>
    <row r="3" spans="1:12" ht="14.45" thickBot="1" x14ac:dyDescent="0.35"/>
    <row r="4" spans="1:12" ht="14.45" thickBot="1" x14ac:dyDescent="0.35">
      <c r="A4" s="46" t="s">
        <v>148</v>
      </c>
      <c r="B4" s="46"/>
    </row>
    <row r="5" spans="1:12" ht="15" thickBot="1" x14ac:dyDescent="0.25">
      <c r="A5" s="267" t="s">
        <v>131</v>
      </c>
      <c r="B5" s="87"/>
      <c r="C5" s="87"/>
      <c r="D5" s="490" t="s">
        <v>358</v>
      </c>
      <c r="E5" s="491"/>
      <c r="F5" s="491"/>
      <c r="G5" s="492"/>
    </row>
    <row r="6" spans="1:12" ht="15" customHeight="1" thickBot="1" x14ac:dyDescent="0.35">
      <c r="A6" s="513"/>
      <c r="B6" s="514"/>
      <c r="C6" s="514"/>
      <c r="D6" s="514"/>
      <c r="E6" s="514"/>
      <c r="F6" s="514"/>
      <c r="G6" s="514"/>
      <c r="H6" s="132"/>
    </row>
    <row r="7" spans="1:12" ht="15" customHeight="1" thickBot="1" x14ac:dyDescent="0.25">
      <c r="A7" s="83" t="s">
        <v>222</v>
      </c>
      <c r="B7" s="83"/>
      <c r="C7" s="83"/>
      <c r="D7" s="83"/>
      <c r="E7" s="83"/>
      <c r="F7" s="83"/>
      <c r="G7" s="211"/>
      <c r="H7" s="158"/>
    </row>
    <row r="8" spans="1:12" ht="57" customHeight="1" thickBot="1" x14ac:dyDescent="0.25">
      <c r="A8" s="289" t="s">
        <v>174</v>
      </c>
      <c r="B8" s="285" t="s">
        <v>217</v>
      </c>
      <c r="C8" s="135" t="s">
        <v>215</v>
      </c>
      <c r="D8" s="285" t="s">
        <v>343</v>
      </c>
      <c r="E8" s="135" t="s">
        <v>106</v>
      </c>
      <c r="F8" s="285" t="s">
        <v>259</v>
      </c>
      <c r="G8" s="135" t="s">
        <v>248</v>
      </c>
    </row>
    <row r="9" spans="1:12" ht="15.75" customHeight="1" thickBot="1" x14ac:dyDescent="0.25">
      <c r="A9" s="290"/>
      <c r="B9" s="286" t="s">
        <v>216</v>
      </c>
      <c r="C9" s="287" t="s">
        <v>214</v>
      </c>
      <c r="D9" s="286" t="s">
        <v>183</v>
      </c>
      <c r="E9" s="286" t="s">
        <v>185</v>
      </c>
      <c r="F9" s="284" t="s">
        <v>218</v>
      </c>
      <c r="G9" s="288" t="s">
        <v>186</v>
      </c>
      <c r="H9" s="104"/>
      <c r="I9" s="104"/>
      <c r="J9" s="126"/>
      <c r="K9" s="133" t="s">
        <v>344</v>
      </c>
      <c r="L9" s="55" t="s">
        <v>141</v>
      </c>
    </row>
    <row r="10" spans="1:12" ht="14.1" x14ac:dyDescent="0.3">
      <c r="A10" s="95" t="s">
        <v>0</v>
      </c>
      <c r="B10" s="216">
        <f>SUM('Lagerraumbedarf WiDü'!J8:J40)/6</f>
        <v>0</v>
      </c>
      <c r="C10" s="193"/>
      <c r="D10" s="96">
        <v>0.83</v>
      </c>
      <c r="E10" s="216">
        <f t="shared" ref="E10:E16" si="0">B10*C10/D10</f>
        <v>0</v>
      </c>
      <c r="F10" s="97"/>
      <c r="G10" s="96" t="str">
        <f t="shared" ref="G10:G16" si="1">IF(F10=0, "",E10/F10)</f>
        <v/>
      </c>
      <c r="K10" s="53" t="s">
        <v>142</v>
      </c>
      <c r="L10" s="207">
        <v>1</v>
      </c>
    </row>
    <row r="11" spans="1:12" ht="14.1" x14ac:dyDescent="0.3">
      <c r="A11" s="98" t="s">
        <v>53</v>
      </c>
      <c r="B11" s="217">
        <f>SUM('Lagerraumbedarf WiDü'!J42:J49)/6</f>
        <v>0</v>
      </c>
      <c r="C11" s="194"/>
      <c r="D11" s="151">
        <v>0.91</v>
      </c>
      <c r="E11" s="217">
        <f t="shared" si="0"/>
        <v>0</v>
      </c>
      <c r="F11" s="99"/>
      <c r="G11" s="151" t="str">
        <f t="shared" si="1"/>
        <v/>
      </c>
      <c r="K11" s="48" t="s">
        <v>140</v>
      </c>
      <c r="L11" s="208">
        <v>0.7</v>
      </c>
    </row>
    <row r="12" spans="1:12" ht="14.1" x14ac:dyDescent="0.3">
      <c r="A12" s="98" t="s">
        <v>273</v>
      </c>
      <c r="B12" s="217">
        <f>SUM('Lagerraumbedarf WiDü'!J51:J58)/6</f>
        <v>0</v>
      </c>
      <c r="C12" s="194"/>
      <c r="D12" s="282">
        <v>1</v>
      </c>
      <c r="E12" s="217">
        <f t="shared" si="0"/>
        <v>0</v>
      </c>
      <c r="F12" s="99"/>
      <c r="G12" s="151" t="str">
        <f t="shared" si="1"/>
        <v/>
      </c>
      <c r="K12" s="48" t="s">
        <v>139</v>
      </c>
      <c r="L12" s="209">
        <v>0.5</v>
      </c>
    </row>
    <row r="13" spans="1:12" ht="15" thickBot="1" x14ac:dyDescent="0.25">
      <c r="A13" s="98" t="s">
        <v>177</v>
      </c>
      <c r="B13" s="217">
        <f>SUM('Lagerraumbedarf WiDü'!J65:J74)/6</f>
        <v>0</v>
      </c>
      <c r="C13" s="194"/>
      <c r="D13" s="203">
        <v>0.5</v>
      </c>
      <c r="E13" s="217">
        <f t="shared" si="0"/>
        <v>0</v>
      </c>
      <c r="F13" s="99"/>
      <c r="G13" s="151" t="str">
        <f t="shared" si="1"/>
        <v/>
      </c>
      <c r="K13" s="51" t="s">
        <v>138</v>
      </c>
      <c r="L13" s="210">
        <v>0.3</v>
      </c>
    </row>
    <row r="14" spans="1:12" x14ac:dyDescent="0.2">
      <c r="A14" s="98" t="s">
        <v>82</v>
      </c>
      <c r="B14" s="217">
        <f>SUM('Lagerraumbedarf WiDü'!J75:J79)/6</f>
        <v>0</v>
      </c>
      <c r="C14" s="194"/>
      <c r="D14" s="151">
        <v>0.5</v>
      </c>
      <c r="E14" s="217">
        <f t="shared" si="0"/>
        <v>0</v>
      </c>
      <c r="F14" s="99"/>
      <c r="G14" s="151" t="str">
        <f t="shared" si="1"/>
        <v/>
      </c>
    </row>
    <row r="15" spans="1:12" ht="14.1" x14ac:dyDescent="0.3">
      <c r="A15" s="98" t="s">
        <v>175</v>
      </c>
      <c r="B15" s="217">
        <f>SUM('Lagerraumbedarf WiDü'!J63:J64)/6</f>
        <v>0</v>
      </c>
      <c r="C15" s="194"/>
      <c r="D15" s="151">
        <v>0.8</v>
      </c>
      <c r="E15" s="217">
        <f t="shared" si="0"/>
        <v>0</v>
      </c>
      <c r="F15" s="99"/>
      <c r="G15" s="151" t="str">
        <f t="shared" si="1"/>
        <v/>
      </c>
    </row>
    <row r="16" spans="1:12" ht="14.45" thickBot="1" x14ac:dyDescent="0.35">
      <c r="A16" s="100" t="s">
        <v>176</v>
      </c>
      <c r="B16" s="218">
        <f>SUM('Lagerraumbedarf WiDü'!J59:J61)/6</f>
        <v>0</v>
      </c>
      <c r="C16" s="195"/>
      <c r="D16" s="152">
        <v>0.7</v>
      </c>
      <c r="E16" s="218">
        <f t="shared" si="0"/>
        <v>0</v>
      </c>
      <c r="F16" s="101"/>
      <c r="G16" s="152" t="str">
        <f t="shared" si="1"/>
        <v/>
      </c>
    </row>
    <row r="17" spans="1:10" ht="14.1" x14ac:dyDescent="0.3">
      <c r="G17" s="172"/>
    </row>
    <row r="18" spans="1:10" ht="14.45" thickBot="1" x14ac:dyDescent="0.35"/>
    <row r="19" spans="1:10" ht="19.5" customHeight="1" thickBot="1" x14ac:dyDescent="0.25">
      <c r="A19" s="82" t="s">
        <v>227</v>
      </c>
      <c r="B19" s="83"/>
      <c r="C19" s="83"/>
      <c r="D19" s="83"/>
      <c r="E19" s="83"/>
      <c r="F19" s="83"/>
      <c r="G19" s="83"/>
      <c r="H19" s="83"/>
      <c r="I19" s="102"/>
    </row>
    <row r="20" spans="1:10" ht="55.5" x14ac:dyDescent="0.2">
      <c r="A20" s="83" t="s">
        <v>212</v>
      </c>
      <c r="B20" s="83"/>
      <c r="C20" s="83"/>
      <c r="D20" s="285" t="s">
        <v>221</v>
      </c>
      <c r="E20" s="285" t="s">
        <v>220</v>
      </c>
      <c r="F20" s="285" t="s">
        <v>345</v>
      </c>
      <c r="G20" s="285" t="s">
        <v>219</v>
      </c>
      <c r="H20" s="285" t="s">
        <v>258</v>
      </c>
      <c r="I20" s="285" t="s">
        <v>346</v>
      </c>
      <c r="J20" s="104"/>
    </row>
    <row r="21" spans="1:10" ht="15" customHeight="1" thickBot="1" x14ac:dyDescent="0.25">
      <c r="A21" s="142"/>
      <c r="B21" s="142"/>
      <c r="C21" s="143"/>
      <c r="D21" s="284" t="s">
        <v>184</v>
      </c>
      <c r="E21" s="284" t="s">
        <v>184</v>
      </c>
      <c r="F21" s="284" t="s">
        <v>184</v>
      </c>
      <c r="G21" s="284" t="s">
        <v>186</v>
      </c>
      <c r="H21" s="284" t="s">
        <v>185</v>
      </c>
      <c r="I21" s="284" t="s">
        <v>185</v>
      </c>
      <c r="J21" s="104"/>
    </row>
    <row r="22" spans="1:10" x14ac:dyDescent="0.2">
      <c r="A22" s="90" t="s">
        <v>172</v>
      </c>
      <c r="B22" s="68"/>
      <c r="C22" s="276" t="s">
        <v>268</v>
      </c>
      <c r="D22" s="182"/>
      <c r="E22" s="97"/>
      <c r="F22" s="97"/>
      <c r="G22" s="77">
        <f>D22*E22</f>
        <v>0</v>
      </c>
      <c r="H22" s="77">
        <f>D22*E22*F22</f>
        <v>0</v>
      </c>
      <c r="I22" s="77">
        <f>IF(C22="nicht überdacht",G22*'Gesamtnachweis WiDü flüssig'!$C$9/1000*0.9,0)</f>
        <v>0</v>
      </c>
    </row>
    <row r="23" spans="1:10" x14ac:dyDescent="0.2">
      <c r="A23" s="93" t="s">
        <v>172</v>
      </c>
      <c r="B23" s="94"/>
      <c r="C23" s="277" t="s">
        <v>268</v>
      </c>
      <c r="D23" s="99"/>
      <c r="E23" s="99"/>
      <c r="F23" s="99"/>
      <c r="G23" s="78">
        <f>D23*E23</f>
        <v>0</v>
      </c>
      <c r="H23" s="78">
        <f>D23*E23*F23</f>
        <v>0</v>
      </c>
      <c r="I23" s="78">
        <f>IF(C23="nicht überdacht",G23*'Gesamtnachweis WiDü flüssig'!$C$9/1000*0.9,0)</f>
        <v>0</v>
      </c>
    </row>
    <row r="24" spans="1:10" ht="15" thickBot="1" x14ac:dyDescent="0.25">
      <c r="A24" s="91" t="s">
        <v>172</v>
      </c>
      <c r="B24" s="92"/>
      <c r="C24" s="283" t="s">
        <v>268</v>
      </c>
      <c r="D24" s="101"/>
      <c r="E24" s="101"/>
      <c r="F24" s="101"/>
      <c r="G24" s="183">
        <f>D24*E24</f>
        <v>0</v>
      </c>
      <c r="H24" s="183">
        <f>D24*E24*F24</f>
        <v>0</v>
      </c>
      <c r="I24" s="183">
        <f>IF(C24="nicht überdacht",G24*'Gesamtnachweis WiDü flüssig'!$C$9/1000*0.9,0)</f>
        <v>0</v>
      </c>
    </row>
    <row r="25" spans="1:10" x14ac:dyDescent="0.2">
      <c r="A25" s="4" t="s">
        <v>114</v>
      </c>
      <c r="B25" s="5"/>
      <c r="C25" s="5"/>
      <c r="D25" s="5"/>
      <c r="E25" s="5"/>
      <c r="F25" s="16" t="s">
        <v>115</v>
      </c>
      <c r="G25" s="88"/>
      <c r="H25" s="88"/>
    </row>
    <row r="26" spans="1:10" ht="15" thickBot="1" x14ac:dyDescent="0.25">
      <c r="A26" s="6" t="s">
        <v>116</v>
      </c>
      <c r="B26" s="7"/>
      <c r="C26" s="7"/>
      <c r="D26" s="7"/>
      <c r="E26" s="7"/>
      <c r="F26" s="17" t="s">
        <v>117</v>
      </c>
      <c r="G26" s="89"/>
      <c r="H26" s="141"/>
    </row>
    <row r="27" spans="1:10" ht="17.45" customHeight="1" thickBot="1" x14ac:dyDescent="0.3">
      <c r="A27" s="479" t="s">
        <v>347</v>
      </c>
      <c r="B27" s="480"/>
      <c r="C27" s="480"/>
      <c r="D27" s="480"/>
      <c r="E27" s="480"/>
      <c r="F27" s="480"/>
      <c r="G27" s="481"/>
      <c r="H27" s="166">
        <f>SUM(H22:H24)-H26</f>
        <v>0</v>
      </c>
    </row>
    <row r="28" spans="1:10" ht="15" customHeight="1" thickBot="1" x14ac:dyDescent="0.3">
      <c r="A28" s="515" t="s">
        <v>348</v>
      </c>
      <c r="B28" s="516"/>
      <c r="C28" s="516"/>
      <c r="D28" s="516"/>
      <c r="E28" s="516"/>
      <c r="F28" s="516"/>
      <c r="G28" s="516"/>
      <c r="H28" s="166">
        <f>SUM(E10:E16)</f>
        <v>0</v>
      </c>
    </row>
    <row r="29" spans="1:10" ht="15" customHeight="1" thickBot="1" x14ac:dyDescent="0.3">
      <c r="A29" s="517" t="s">
        <v>224</v>
      </c>
      <c r="B29" s="518"/>
      <c r="C29" s="518"/>
      <c r="D29" s="518"/>
      <c r="E29" s="518"/>
      <c r="F29" s="518"/>
      <c r="G29" s="519"/>
      <c r="H29" s="165" t="str">
        <f>IF(H27-H28&lt;0, "NEIN", "JA")</f>
        <v>JA</v>
      </c>
    </row>
    <row r="30" spans="1:10" ht="15" customHeight="1" thickBot="1" x14ac:dyDescent="0.3">
      <c r="A30" s="520" t="s">
        <v>223</v>
      </c>
      <c r="B30" s="518"/>
      <c r="C30" s="518"/>
      <c r="D30" s="518"/>
      <c r="E30" s="518"/>
      <c r="F30" s="518"/>
      <c r="G30" s="519"/>
      <c r="H30" s="167" t="str">
        <f>IF((H27-H28)&lt;0,(H27-H28)*-1,"")</f>
        <v/>
      </c>
    </row>
    <row r="31" spans="1:10" ht="17.100000000000001" customHeight="1" thickBot="1" x14ac:dyDescent="0.3">
      <c r="A31" s="510" t="s">
        <v>349</v>
      </c>
      <c r="B31" s="511"/>
      <c r="C31" s="511"/>
      <c r="D31" s="511"/>
      <c r="E31" s="511"/>
      <c r="F31" s="511"/>
      <c r="G31" s="512"/>
      <c r="H31" s="170" t="str">
        <f>IF(H30="","",H30*100/H28/100)</f>
        <v/>
      </c>
    </row>
    <row r="35" spans="1:1" ht="14.1" hidden="1" x14ac:dyDescent="0.3">
      <c r="A35" s="175" t="s">
        <v>266</v>
      </c>
    </row>
    <row r="36" spans="1:1" ht="14.1" hidden="1" x14ac:dyDescent="0.3">
      <c r="A36" s="174" t="s">
        <v>267</v>
      </c>
    </row>
    <row r="37" spans="1:1" ht="14.1" hidden="1" x14ac:dyDescent="0.3">
      <c r="A37" s="174" t="s">
        <v>268</v>
      </c>
    </row>
    <row r="38" spans="1:1" ht="14.1" hidden="1" x14ac:dyDescent="0.3"/>
  </sheetData>
  <sheetProtection algorithmName="SHA-512" hashValue="c4QO1zhmFRIu4BBvUaQPNHJloNJsqePpAf7Wn46bRvEbMG5k1zF+fiZIFiYJnd+VDibJI6jHNvpRHgqKuIsV8w==" saltValue="8h+3WXTLhv/zX7uzelNVbQ==" spinCount="100000" sheet="1" insertRows="0"/>
  <mergeCells count="7">
    <mergeCell ref="D5:G5"/>
    <mergeCell ref="A31:G31"/>
    <mergeCell ref="A6:G6"/>
    <mergeCell ref="A27:G27"/>
    <mergeCell ref="A28:G28"/>
    <mergeCell ref="A29:G29"/>
    <mergeCell ref="A30:G30"/>
  </mergeCells>
  <conditionalFormatting sqref="H29">
    <cfRule type="cellIs" dxfId="13" priority="1" operator="equal">
      <formula>"NEIN"</formula>
    </cfRule>
    <cfRule type="cellIs" dxfId="12" priority="2" operator="equal">
      <formula>"JA"</formula>
    </cfRule>
  </conditionalFormatting>
  <dataValidations xWindow="490" yWindow="531" count="6">
    <dataValidation allowBlank="1" showInputMessage="1" showErrorMessage="1" promptTitle="Lagerdauer" prompt="Empfehlung nach Fachrecht Düngung mind. 6 Monate, um pflanzenbedarfsgerechtes Düngen zu ermöglichen." sqref="C10"/>
    <dataValidation allowBlank="1" showInputMessage="1" showErrorMessage="1" promptTitle="Erläuterung" prompt="Festmistanfall aus Tabelle &quot;Lagerraumbedarf WiDü&quot;" sqref="B10"/>
    <dataValidation allowBlank="1" showInputMessage="1" showErrorMessage="1" promptTitle="Erläuterung:" prompt="Jaucheanfall auf der Mistplatte durch &quot;Ausbluten&quot; und Vermischung mit Niederschlagswasser (NSCHw)." sqref="I22:I24"/>
    <dataValidation type="list" allowBlank="1" showInputMessage="1" showErrorMessage="1" sqref="C23:C24">
      <formula1>$A$36:$A$37</formula1>
    </dataValidation>
    <dataValidation type="list" allowBlank="1" showInputMessage="1" showErrorMessage="1" prompt="Mit Klick auf den Pfeil kann aus &quot;abgedeckt&quot; und &quot;nicht abgedeckt&quot; ausgewählt werden." sqref="C22">
      <formula1>$A$36:$A$37</formula1>
    </dataValidation>
    <dataValidation allowBlank="1" showInputMessage="1" showErrorMessage="1" prompt="Festmistanfall aus Tabelle &quot;Lagerraumbedarf WiDü&quot;" sqref="B11 B12 B13 B14 B15 B16"/>
  </dataValidation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xWindow="490" yWindow="531" count="1">
        <x14:dataValidation type="list" allowBlank="1" showInputMessage="1" showErrorMessage="1" errorTitle="Ungültiger Wert!" error="Bitte Wert aus der Liste wählen." prompt="Bitte aus Tabelle &quot;Einstreumenge&quot; Dichte [t/m³] eintragen.">
          <x14:formula1>
            <xm:f>'Lagerraumnachweis Pferdemist'!$B$13:$B$16</xm:f>
          </x14:formula1>
          <xm:sqref>D12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showZeros="0" zoomScaleNormal="100" workbookViewId="0">
      <selection activeCell="F19" sqref="F19"/>
    </sheetView>
  </sheetViews>
  <sheetFormatPr baseColWidth="10" defaultRowHeight="15" x14ac:dyDescent="0.25"/>
  <cols>
    <col min="1" max="1" width="29.28515625" customWidth="1"/>
    <col min="2" max="2" width="17.85546875" customWidth="1"/>
    <col min="3" max="3" width="10" customWidth="1"/>
    <col min="4" max="4" width="10.7109375" customWidth="1"/>
    <col min="5" max="5" width="12.7109375" customWidth="1"/>
    <col min="6" max="6" width="15.28515625" customWidth="1"/>
    <col min="7" max="7" width="17.7109375" customWidth="1"/>
    <col min="8" max="8" width="19.140625" style="127" customWidth="1"/>
    <col min="9" max="9" width="16.7109375" customWidth="1"/>
    <col min="10" max="10" width="11.7109375" customWidth="1"/>
    <col min="11" max="11" width="12.7109375" customWidth="1"/>
  </cols>
  <sheetData>
    <row r="1" spans="1:10" ht="15.75" x14ac:dyDescent="0.25">
      <c r="A1" s="122" t="s">
        <v>276</v>
      </c>
    </row>
    <row r="2" spans="1:10" ht="15.75" x14ac:dyDescent="0.25">
      <c r="A2" s="122" t="s">
        <v>257</v>
      </c>
    </row>
    <row r="3" spans="1:10" thickBot="1" x14ac:dyDescent="0.4"/>
    <row r="4" spans="1:10" thickBot="1" x14ac:dyDescent="0.4">
      <c r="A4" s="46" t="s">
        <v>148</v>
      </c>
    </row>
    <row r="5" spans="1:10" ht="15.75" thickBot="1" x14ac:dyDescent="0.3">
      <c r="A5" s="45" t="s">
        <v>151</v>
      </c>
      <c r="B5" s="47"/>
      <c r="C5" s="490" t="s">
        <v>358</v>
      </c>
      <c r="D5" s="491"/>
      <c r="E5" s="492"/>
    </row>
    <row r="6" spans="1:10" ht="15" customHeight="1" thickBot="1" x14ac:dyDescent="0.4">
      <c r="A6" s="84"/>
      <c r="B6" s="85"/>
      <c r="C6" s="84"/>
      <c r="D6" s="84"/>
      <c r="E6" s="84"/>
      <c r="F6" s="84"/>
      <c r="G6" s="85"/>
      <c r="H6" s="85"/>
      <c r="I6" s="84"/>
    </row>
    <row r="7" spans="1:10" s="127" customFormat="1" ht="15" customHeight="1" thickBot="1" x14ac:dyDescent="0.3">
      <c r="A7" s="144" t="s">
        <v>222</v>
      </c>
      <c r="B7" s="144"/>
      <c r="C7" s="144"/>
      <c r="D7" s="145"/>
      <c r="E7" s="145"/>
      <c r="F7" s="146"/>
      <c r="G7" s="85"/>
      <c r="H7" s="85"/>
      <c r="I7" s="84"/>
    </row>
    <row r="8" spans="1:10" ht="91.5" customHeight="1" x14ac:dyDescent="0.25">
      <c r="A8" s="285" t="s">
        <v>250</v>
      </c>
      <c r="B8" s="135" t="s">
        <v>213</v>
      </c>
      <c r="C8" s="285" t="s">
        <v>355</v>
      </c>
      <c r="D8" s="285" t="s">
        <v>359</v>
      </c>
      <c r="E8" s="285" t="s">
        <v>360</v>
      </c>
      <c r="F8" s="285" t="s">
        <v>249</v>
      </c>
      <c r="G8" s="85"/>
    </row>
    <row r="9" spans="1:10" ht="15" customHeight="1" thickBot="1" x14ac:dyDescent="0.3">
      <c r="A9" s="296" t="s">
        <v>173</v>
      </c>
      <c r="B9" s="296" t="s">
        <v>143</v>
      </c>
      <c r="C9" s="296" t="s">
        <v>183</v>
      </c>
      <c r="D9" s="296" t="s">
        <v>184</v>
      </c>
      <c r="E9" s="296" t="s">
        <v>185</v>
      </c>
      <c r="F9" s="296" t="s">
        <v>186</v>
      </c>
      <c r="G9" s="85"/>
    </row>
    <row r="10" spans="1:10" ht="15" customHeight="1" thickBot="1" x14ac:dyDescent="0.4">
      <c r="A10" s="198">
        <f>SUM('Lagerraumbedarf WiDü'!J51:J58)/6</f>
        <v>0</v>
      </c>
      <c r="B10" s="199"/>
      <c r="C10" s="291">
        <v>1</v>
      </c>
      <c r="D10" s="200"/>
      <c r="E10" s="201">
        <f>A10/C10*B10</f>
        <v>0</v>
      </c>
      <c r="F10" s="202" t="str">
        <f>IF(D10="","",E10/D10)</f>
        <v/>
      </c>
      <c r="G10" s="85"/>
      <c r="I10" s="103"/>
    </row>
    <row r="11" spans="1:10" ht="15" customHeight="1" thickBot="1" x14ac:dyDescent="0.4">
      <c r="A11" s="84"/>
      <c r="B11" s="85"/>
      <c r="C11" s="84"/>
      <c r="D11" s="84"/>
      <c r="E11" s="84"/>
      <c r="F11" s="85"/>
      <c r="G11" s="85"/>
      <c r="H11" s="84"/>
      <c r="I11" s="103"/>
    </row>
    <row r="12" spans="1:10" ht="20.100000000000001" customHeight="1" thickBot="1" x14ac:dyDescent="0.3">
      <c r="A12" s="133" t="s">
        <v>344</v>
      </c>
      <c r="B12" s="55" t="s">
        <v>141</v>
      </c>
      <c r="C12" s="84"/>
      <c r="D12" s="84"/>
      <c r="E12" s="84"/>
      <c r="F12" s="84"/>
      <c r="G12" s="85"/>
      <c r="H12" s="85"/>
      <c r="I12" s="84"/>
      <c r="J12" s="125"/>
    </row>
    <row r="13" spans="1:10" ht="15" customHeight="1" x14ac:dyDescent="0.35">
      <c r="A13" s="53" t="s">
        <v>142</v>
      </c>
      <c r="B13" s="54">
        <v>1</v>
      </c>
      <c r="C13" s="84"/>
      <c r="D13" s="84"/>
      <c r="E13" s="84"/>
      <c r="F13" s="84"/>
      <c r="G13" s="85"/>
      <c r="H13" s="85"/>
      <c r="I13" s="84"/>
    </row>
    <row r="14" spans="1:10" ht="15" customHeight="1" x14ac:dyDescent="0.35">
      <c r="A14" s="48" t="s">
        <v>140</v>
      </c>
      <c r="B14" s="49">
        <v>0.7</v>
      </c>
      <c r="C14" s="84"/>
      <c r="D14" s="84"/>
      <c r="E14" s="84"/>
      <c r="F14" s="84"/>
      <c r="G14" s="85"/>
      <c r="H14" s="85"/>
      <c r="I14" s="84"/>
    </row>
    <row r="15" spans="1:10" ht="15" customHeight="1" x14ac:dyDescent="0.35">
      <c r="A15" s="48" t="s">
        <v>139</v>
      </c>
      <c r="B15" s="50">
        <v>0.5</v>
      </c>
      <c r="C15" s="84"/>
      <c r="D15" s="84"/>
      <c r="E15" s="84"/>
      <c r="F15" s="84"/>
      <c r="G15" s="84"/>
      <c r="H15" s="85"/>
      <c r="I15" s="84"/>
    </row>
    <row r="16" spans="1:10" ht="15" customHeight="1" thickBot="1" x14ac:dyDescent="0.4">
      <c r="A16" s="51" t="s">
        <v>138</v>
      </c>
      <c r="B16" s="52">
        <v>0.3</v>
      </c>
      <c r="C16" s="84"/>
      <c r="D16" s="84"/>
      <c r="E16" s="84"/>
      <c r="F16" s="84"/>
      <c r="G16" s="85"/>
      <c r="H16" s="85"/>
      <c r="I16" s="84"/>
    </row>
    <row r="17" spans="1:10" ht="15" customHeight="1" thickBot="1" x14ac:dyDescent="0.4">
      <c r="C17" s="84"/>
      <c r="D17" s="84"/>
      <c r="E17" s="84"/>
      <c r="F17" s="84"/>
      <c r="G17" s="85"/>
      <c r="H17" s="85"/>
      <c r="I17" s="84"/>
    </row>
    <row r="18" spans="1:10" ht="15" customHeight="1" thickBot="1" x14ac:dyDescent="0.3">
      <c r="A18" s="82" t="s">
        <v>227</v>
      </c>
      <c r="B18" s="83"/>
      <c r="C18" s="83"/>
      <c r="D18" s="83"/>
      <c r="E18" s="83"/>
      <c r="F18" s="83"/>
      <c r="G18" s="83"/>
      <c r="H18" s="83"/>
      <c r="I18" s="102"/>
    </row>
    <row r="19" spans="1:10" ht="62.1" customHeight="1" x14ac:dyDescent="0.25">
      <c r="A19" s="531" t="s">
        <v>212</v>
      </c>
      <c r="B19" s="531"/>
      <c r="C19" s="532"/>
      <c r="D19" s="285" t="s">
        <v>221</v>
      </c>
      <c r="E19" s="285" t="s">
        <v>220</v>
      </c>
      <c r="F19" s="285" t="s">
        <v>353</v>
      </c>
      <c r="G19" s="285" t="s">
        <v>219</v>
      </c>
      <c r="H19" s="285" t="s">
        <v>258</v>
      </c>
      <c r="I19" s="285" t="s">
        <v>350</v>
      </c>
      <c r="J19" s="104"/>
    </row>
    <row r="20" spans="1:10" ht="16.5" customHeight="1" thickBot="1" x14ac:dyDescent="0.3">
      <c r="A20" s="533"/>
      <c r="B20" s="533"/>
      <c r="C20" s="534"/>
      <c r="D20" s="284" t="s">
        <v>184</v>
      </c>
      <c r="E20" s="284" t="s">
        <v>184</v>
      </c>
      <c r="F20" s="284" t="s">
        <v>184</v>
      </c>
      <c r="G20" s="284" t="s">
        <v>186</v>
      </c>
      <c r="H20" s="284" t="s">
        <v>185</v>
      </c>
      <c r="I20" s="284" t="s">
        <v>185</v>
      </c>
      <c r="J20" s="104"/>
    </row>
    <row r="21" spans="1:10" x14ac:dyDescent="0.25">
      <c r="A21" s="292" t="s">
        <v>172</v>
      </c>
      <c r="B21" s="521" t="s">
        <v>268</v>
      </c>
      <c r="C21" s="522"/>
      <c r="D21" s="184"/>
      <c r="E21" s="185"/>
      <c r="F21" s="185"/>
      <c r="G21" s="107" t="str">
        <f t="shared" ref="G21:G22" si="0">IF(D21="","",D21*E21)</f>
        <v/>
      </c>
      <c r="H21" s="77" t="str">
        <f t="shared" ref="H21:H22" si="1">IF(D21="","",D21*E21*F21)</f>
        <v/>
      </c>
      <c r="I21" s="77" t="str">
        <f>IF(G21="","",IF(B21="nicht überdacht",G21*'Gesamtnachweis WiDü flüssig'!$C$9/1000*0.9,0))</f>
        <v/>
      </c>
      <c r="J21" s="127"/>
    </row>
    <row r="22" spans="1:10" x14ac:dyDescent="0.25">
      <c r="A22" s="93" t="s">
        <v>172</v>
      </c>
      <c r="B22" s="523" t="s">
        <v>268</v>
      </c>
      <c r="C22" s="524"/>
      <c r="D22" s="186"/>
      <c r="E22" s="186"/>
      <c r="F22" s="186"/>
      <c r="G22" s="196" t="str">
        <f t="shared" si="0"/>
        <v/>
      </c>
      <c r="H22" s="78" t="str">
        <f t="shared" si="1"/>
        <v/>
      </c>
      <c r="I22" s="78" t="str">
        <f>IF(G22="","",IF(B22="nicht überdacht",G22*'Gesamtnachweis WiDü flüssig'!$C$9/1000*0.9,0))</f>
        <v/>
      </c>
    </row>
    <row r="23" spans="1:10" ht="15.75" thickBot="1" x14ac:dyDescent="0.3">
      <c r="A23" s="293" t="s">
        <v>152</v>
      </c>
      <c r="B23" s="294"/>
      <c r="C23" s="295"/>
      <c r="D23" s="101"/>
      <c r="E23" s="101"/>
      <c r="F23" s="101"/>
      <c r="G23" s="197" t="str">
        <f>IF(D23="","",D23*E23)</f>
        <v/>
      </c>
      <c r="H23" s="183" t="str">
        <f>IF(D23="","",D23*E23*F23)</f>
        <v/>
      </c>
      <c r="I23" s="183" t="str">
        <f>IF(G23="","",IF(B23="nicht überdacht",G23*'Gesamtnachweis WiDü flüssig'!$C$9/1000*0.9,0))</f>
        <v/>
      </c>
    </row>
    <row r="24" spans="1:10" ht="15" customHeight="1" x14ac:dyDescent="0.25">
      <c r="A24" s="4" t="s">
        <v>114</v>
      </c>
      <c r="B24" s="5"/>
      <c r="C24" s="5"/>
      <c r="D24" s="5"/>
      <c r="E24" s="5"/>
      <c r="F24" s="16" t="s">
        <v>115</v>
      </c>
      <c r="G24" s="97"/>
      <c r="H24" s="88"/>
      <c r="I24" s="127"/>
    </row>
    <row r="25" spans="1:10" ht="15" customHeight="1" thickBot="1" x14ac:dyDescent="0.3">
      <c r="A25" s="6" t="s">
        <v>116</v>
      </c>
      <c r="B25" s="7"/>
      <c r="C25" s="7"/>
      <c r="D25" s="7"/>
      <c r="E25" s="7"/>
      <c r="F25" s="17" t="s">
        <v>117</v>
      </c>
      <c r="G25" s="101"/>
      <c r="H25" s="141"/>
      <c r="I25" s="127"/>
    </row>
    <row r="26" spans="1:10" ht="15" customHeight="1" thickBot="1" x14ac:dyDescent="0.3">
      <c r="A26" s="525" t="s">
        <v>351</v>
      </c>
      <c r="B26" s="526"/>
      <c r="C26" s="526"/>
      <c r="D26" s="526"/>
      <c r="E26" s="526"/>
      <c r="F26" s="526"/>
      <c r="G26" s="527"/>
      <c r="H26" s="166">
        <f>SUM(H21:H23)-H25</f>
        <v>0</v>
      </c>
      <c r="I26" s="127"/>
    </row>
    <row r="27" spans="1:10" ht="15" customHeight="1" thickBot="1" x14ac:dyDescent="0.3">
      <c r="A27" s="528" t="s">
        <v>352</v>
      </c>
      <c r="B27" s="529"/>
      <c r="C27" s="529"/>
      <c r="D27" s="529"/>
      <c r="E27" s="529"/>
      <c r="F27" s="529"/>
      <c r="G27" s="530"/>
      <c r="H27" s="166">
        <f>E10</f>
        <v>0</v>
      </c>
      <c r="I27" s="104"/>
      <c r="J27" s="104"/>
    </row>
    <row r="28" spans="1:10" ht="15" customHeight="1" thickBot="1" x14ac:dyDescent="0.3">
      <c r="A28" s="517" t="s">
        <v>224</v>
      </c>
      <c r="B28" s="518"/>
      <c r="C28" s="518"/>
      <c r="D28" s="518"/>
      <c r="E28" s="518"/>
      <c r="F28" s="518"/>
      <c r="G28" s="519"/>
      <c r="H28" s="116" t="str">
        <f>IF(H26-H27&lt;0, "NEIN", "JA")</f>
        <v>JA</v>
      </c>
      <c r="I28" s="84"/>
    </row>
    <row r="29" spans="1:10" ht="15" customHeight="1" thickBot="1" x14ac:dyDescent="0.3">
      <c r="A29" s="517" t="s">
        <v>260</v>
      </c>
      <c r="B29" s="518"/>
      <c r="C29" s="518"/>
      <c r="D29" s="518"/>
      <c r="E29" s="518"/>
      <c r="F29" s="518"/>
      <c r="G29" s="519"/>
      <c r="H29" s="167" t="str">
        <f>IF((H26-H27)&lt;0,(H26-H27)*-1,"")</f>
        <v/>
      </c>
      <c r="I29" s="84"/>
    </row>
    <row r="30" spans="1:10" ht="15" customHeight="1" thickBot="1" x14ac:dyDescent="0.3">
      <c r="A30" s="510" t="s">
        <v>354</v>
      </c>
      <c r="B30" s="511"/>
      <c r="C30" s="511"/>
      <c r="D30" s="511"/>
      <c r="E30" s="511"/>
      <c r="F30" s="511"/>
      <c r="G30" s="512"/>
      <c r="H30" s="168" t="str">
        <f>IF(H29="","",H29*100/H27)</f>
        <v/>
      </c>
      <c r="I30" s="84"/>
    </row>
    <row r="34" spans="1:1" ht="14.45" hidden="1" x14ac:dyDescent="0.35"/>
    <row r="35" spans="1:1" ht="14.45" hidden="1" x14ac:dyDescent="0.35">
      <c r="A35" s="175" t="s">
        <v>266</v>
      </c>
    </row>
    <row r="36" spans="1:1" ht="14.45" hidden="1" x14ac:dyDescent="0.35">
      <c r="A36" s="174" t="s">
        <v>267</v>
      </c>
    </row>
    <row r="37" spans="1:1" ht="14.45" hidden="1" x14ac:dyDescent="0.35">
      <c r="A37" s="174" t="s">
        <v>268</v>
      </c>
    </row>
    <row r="38" spans="1:1" ht="14.45" hidden="1" x14ac:dyDescent="0.35"/>
  </sheetData>
  <sheetProtection algorithmName="SHA-512" hashValue="0s4aD5tYcieRd09WNy0zQY6CXZ/KSLhibAF+/MtP7TgFXOd0MK3U8KtFpVuEItGcUHO9NOGXwcw+KeEarEtFIA==" saltValue="TYlcHyB1QmMps3QXknBzCw==" spinCount="100000" sheet="1" insertRows="0"/>
  <dataConsolidate link="1"/>
  <mergeCells count="9">
    <mergeCell ref="C5:E5"/>
    <mergeCell ref="A29:G29"/>
    <mergeCell ref="A30:G30"/>
    <mergeCell ref="B21:C21"/>
    <mergeCell ref="B22:C22"/>
    <mergeCell ref="A26:G26"/>
    <mergeCell ref="A27:G27"/>
    <mergeCell ref="A28:G28"/>
    <mergeCell ref="A19:C20"/>
  </mergeCells>
  <conditionalFormatting sqref="G24">
    <cfRule type="colorScale" priority="6">
      <colorScale>
        <cfvo type="min"/>
        <cfvo type="max"/>
        <color rgb="FFFF0000"/>
        <color rgb="FF00B050"/>
      </colorScale>
    </cfRule>
    <cfRule type="cellIs" dxfId="11" priority="9" operator="equal">
      <formula>"NEIN"</formula>
    </cfRule>
    <cfRule type="cellIs" dxfId="10" priority="10" operator="equal">
      <formula>"JA"</formula>
    </cfRule>
  </conditionalFormatting>
  <conditionalFormatting sqref="A27">
    <cfRule type="cellIs" dxfId="9" priority="7" operator="equal">
      <formula>"NEIN"</formula>
    </cfRule>
    <cfRule type="cellIs" dxfId="8" priority="8" operator="equal">
      <formula>"JA"</formula>
    </cfRule>
  </conditionalFormatting>
  <conditionalFormatting sqref="H28">
    <cfRule type="cellIs" dxfId="7" priority="4" operator="equal">
      <formula>"NEIN"</formula>
    </cfRule>
    <cfRule type="cellIs" dxfId="6" priority="5" operator="equal">
      <formula>"JA"</formula>
    </cfRule>
  </conditionalFormatting>
  <dataValidations xWindow="1134" yWindow="774" count="8">
    <dataValidation allowBlank="1" showInputMessage="1" showErrorMessage="1" prompt="Bitte Stapelhöhe [m] des Festmists auf der Festmistplatte angeben." sqref="D24:D26 D10:D17 D6"/>
    <dataValidation allowBlank="1" showInputMessage="1" showErrorMessage="1" promptTitle="Lagerdauer" prompt="Nach Fachrecht wird empfohlen, eine Lagerkapazität für 6 Monate vorzuhalten, um pflanzenbedarfsgerechtes Düngen zu ermöglichen. Mit Nachweis, z.B. Lagerung überbetrieblich oder ordnungsgemäße Verwertung/Entsorgung kann davon abgewichen werden." sqref="B10:B11 B6:B7"/>
    <dataValidation allowBlank="1" showInputMessage="1" showErrorMessage="1" promptTitle="Erläuterung" prompt="Jauche fällt bei offener Lagerung von Pferdemist an, weil sich der Pferdemist bei der Rotte auf bis zu 1 m³/t verdichten kann und damit keinerlei Wasseraufnahme mehr zulässt. Dies wird in Anlage 9 DüV (2017) nicht berücksichtigt." sqref="I10 I6:I7 H11 I12:I17 I21:I30"/>
    <dataValidation allowBlank="1" showInputMessage="1" showErrorMessage="1" promptTitle="Berechnung Festmistplatte" prompt="Die erforderliche Festmistplatte [m²] errechnet sich aus Festmistanfall [t] * Lagerdauer [Mon] / Dichte Festmist {t/m³] / Stapelhöhe [m]" sqref="E24:E26 F10 E6 E12:E17"/>
    <dataValidation type="list" allowBlank="1" showInputMessage="1" showErrorMessage="1" errorTitle="Ungültiger Wert!" error="Bitte Wert aus der Liste wählen." prompt="Bitte aus Tabelle &quot;Einstreumenge&quot; Dichte [t/m³] eintragen." sqref="C10">
      <formula1>$B$13:$B$16</formula1>
    </dataValidation>
    <dataValidation allowBlank="1" showInputMessage="1" showErrorMessage="1" promptTitle="Festmistanfall Pferde" prompt=" Summe aus (J 51) bis (J 58) Tabellenblatt &quot;Lagerraumbedarf WiDü&quot;" sqref="A10"/>
    <dataValidation allowBlank="1" showInputMessage="1" showErrorMessage="1" promptTitle="Berechnung Festmistplatte" prompt="Die erforderliche Festmistplatte [m²] errechnet sich aus Festmistanfall [t] * Lagerdauer [Mon] / Dichte Festmist [t/m³] / Stapelhöhe [m]" sqref="E10"/>
    <dataValidation type="list" allowBlank="1" showInputMessage="1" showErrorMessage="1" sqref="B21:B22">
      <formula1>$A$36:$A$37</formula1>
    </dataValidation>
  </dataValidation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showZeros="0" topLeftCell="A11" zoomScaleNormal="100" workbookViewId="0">
      <selection activeCell="D24" sqref="D24"/>
    </sheetView>
  </sheetViews>
  <sheetFormatPr baseColWidth="10" defaultColWidth="11.42578125" defaultRowHeight="15" x14ac:dyDescent="0.25"/>
  <cols>
    <col min="1" max="1" width="33.140625" style="127" customWidth="1"/>
    <col min="2" max="2" width="11.42578125" style="127"/>
    <col min="3" max="3" width="15.28515625" style="127" customWidth="1"/>
    <col min="4" max="4" width="13.140625" style="127" customWidth="1"/>
    <col min="5" max="16384" width="11.42578125" style="127"/>
  </cols>
  <sheetData>
    <row r="1" spans="1:5" ht="15.6" x14ac:dyDescent="0.35">
      <c r="A1" s="130" t="s">
        <v>292</v>
      </c>
      <c r="B1" s="8"/>
      <c r="C1" s="8"/>
      <c r="D1" s="8"/>
    </row>
    <row r="2" spans="1:5" thickBot="1" x14ac:dyDescent="0.4">
      <c r="A2" s="8"/>
      <c r="B2" s="8"/>
      <c r="C2" s="8"/>
      <c r="D2" s="8"/>
    </row>
    <row r="3" spans="1:5" thickBot="1" x14ac:dyDescent="0.4">
      <c r="A3" s="269" t="s">
        <v>148</v>
      </c>
      <c r="B3" s="8"/>
      <c r="C3" s="8"/>
      <c r="D3" s="8"/>
    </row>
    <row r="4" spans="1:5" ht="15.75" thickBot="1" x14ac:dyDescent="0.3">
      <c r="A4" s="267" t="s">
        <v>131</v>
      </c>
      <c r="B4" s="268"/>
      <c r="C4" s="490" t="s">
        <v>358</v>
      </c>
      <c r="D4" s="540"/>
      <c r="E4" s="541"/>
    </row>
    <row r="5" spans="1:5" ht="14.45" x14ac:dyDescent="0.35">
      <c r="A5" s="8"/>
      <c r="B5" s="8"/>
      <c r="C5" s="8"/>
      <c r="D5" s="8"/>
    </row>
    <row r="6" spans="1:5" x14ac:dyDescent="0.25">
      <c r="A6" s="248" t="s">
        <v>316</v>
      </c>
      <c r="B6" s="248">
        <v>40</v>
      </c>
      <c r="C6" s="249" t="s">
        <v>293</v>
      </c>
      <c r="D6" s="8"/>
    </row>
    <row r="7" spans="1:5" ht="14.45" x14ac:dyDescent="0.35">
      <c r="A7" s="8"/>
      <c r="B7" s="8"/>
      <c r="C7" s="8"/>
      <c r="D7" s="8"/>
    </row>
    <row r="8" spans="1:5" ht="51.75" x14ac:dyDescent="0.25">
      <c r="A8" s="236" t="s">
        <v>294</v>
      </c>
      <c r="B8" s="237" t="s">
        <v>295</v>
      </c>
      <c r="C8" s="238" t="s">
        <v>296</v>
      </c>
      <c r="D8" s="239" t="s">
        <v>297</v>
      </c>
    </row>
    <row r="9" spans="1:5" x14ac:dyDescent="0.25">
      <c r="A9" s="240" t="s">
        <v>298</v>
      </c>
      <c r="B9" s="270"/>
      <c r="C9" s="297"/>
      <c r="D9" s="271">
        <f>IF(C9="täglich",182*B9*($B$6/1000),IF(C9="14-tägig",14*B9*($B$6/1000),B9*($B$6/1000)*C9))</f>
        <v>0</v>
      </c>
    </row>
    <row r="10" spans="1:5" ht="14.45" x14ac:dyDescent="0.35">
      <c r="A10" s="240" t="s">
        <v>299</v>
      </c>
      <c r="B10" s="270"/>
      <c r="C10" s="297"/>
      <c r="D10" s="271">
        <f t="shared" ref="D10:D15" si="0">IF(C10="täglich",182*B10*($B$6/1000),IF(C10="14-tägig",14*B10*($B$6/1000),B10*($B$6/1000)*C10))</f>
        <v>0</v>
      </c>
    </row>
    <row r="11" spans="1:5" ht="14.45" x14ac:dyDescent="0.35">
      <c r="A11" s="240" t="s">
        <v>300</v>
      </c>
      <c r="B11" s="270"/>
      <c r="C11" s="297"/>
      <c r="D11" s="271">
        <f t="shared" si="0"/>
        <v>0</v>
      </c>
    </row>
    <row r="12" spans="1:5" ht="14.45" x14ac:dyDescent="0.35">
      <c r="A12" s="240" t="s">
        <v>301</v>
      </c>
      <c r="B12" s="270"/>
      <c r="C12" s="297"/>
      <c r="D12" s="271">
        <f t="shared" si="0"/>
        <v>0</v>
      </c>
    </row>
    <row r="13" spans="1:5" ht="14.45" x14ac:dyDescent="0.35">
      <c r="A13" s="240" t="s">
        <v>302</v>
      </c>
      <c r="B13" s="270"/>
      <c r="C13" s="297"/>
      <c r="D13" s="271">
        <f t="shared" si="0"/>
        <v>0</v>
      </c>
    </row>
    <row r="14" spans="1:5" ht="14.45" x14ac:dyDescent="0.35">
      <c r="A14" s="240" t="s">
        <v>303</v>
      </c>
      <c r="B14" s="270"/>
      <c r="C14" s="297"/>
      <c r="D14" s="271">
        <f t="shared" si="0"/>
        <v>0</v>
      </c>
    </row>
    <row r="15" spans="1:5" x14ac:dyDescent="0.25">
      <c r="A15" s="240" t="s">
        <v>304</v>
      </c>
      <c r="B15" s="270"/>
      <c r="C15" s="297"/>
      <c r="D15" s="271">
        <f t="shared" si="0"/>
        <v>0</v>
      </c>
    </row>
    <row r="16" spans="1:5" x14ac:dyDescent="0.25">
      <c r="A16" s="240" t="s">
        <v>313</v>
      </c>
      <c r="B16" s="535" t="s">
        <v>306</v>
      </c>
      <c r="C16" s="536"/>
      <c r="D16" s="250">
        <f>182.5*D20</f>
        <v>0</v>
      </c>
    </row>
    <row r="17" spans="1:4" ht="14.45" x14ac:dyDescent="0.35">
      <c r="A17" s="537" t="s">
        <v>144</v>
      </c>
      <c r="B17" s="538"/>
      <c r="C17" s="539"/>
      <c r="D17" s="251">
        <f>SUM(D9:D16)</f>
        <v>0</v>
      </c>
    </row>
    <row r="18" spans="1:4" ht="14.45" x14ac:dyDescent="0.35">
      <c r="A18" s="8"/>
      <c r="B18" s="8"/>
      <c r="C18" s="8"/>
      <c r="D18" s="8"/>
    </row>
    <row r="19" spans="1:4" ht="51.75" customHeight="1" x14ac:dyDescent="0.25">
      <c r="A19" s="241"/>
      <c r="B19" s="239" t="s">
        <v>307</v>
      </c>
      <c r="C19" s="239" t="s">
        <v>308</v>
      </c>
      <c r="D19" s="239" t="s">
        <v>309</v>
      </c>
    </row>
    <row r="20" spans="1:4" x14ac:dyDescent="0.25">
      <c r="A20" s="272" t="s">
        <v>305</v>
      </c>
      <c r="B20" s="297"/>
      <c r="C20" s="273"/>
      <c r="D20" s="252">
        <f>(B20*C20)/1000</f>
        <v>0</v>
      </c>
    </row>
    <row r="21" spans="1:4" ht="14.45" x14ac:dyDescent="0.35">
      <c r="A21" s="8"/>
      <c r="B21" s="242"/>
      <c r="C21" s="8"/>
      <c r="D21" s="8"/>
    </row>
    <row r="22" spans="1:4" ht="14.45" x14ac:dyDescent="0.35">
      <c r="A22" s="8"/>
      <c r="B22" s="242"/>
      <c r="C22" s="8"/>
      <c r="D22" s="8"/>
    </row>
    <row r="23" spans="1:4" ht="25.5" x14ac:dyDescent="0.25">
      <c r="A23" s="545"/>
      <c r="B23" s="546"/>
      <c r="C23" s="547"/>
      <c r="D23" s="239" t="s">
        <v>309</v>
      </c>
    </row>
    <row r="24" spans="1:4" ht="14.45" x14ac:dyDescent="0.35">
      <c r="A24" s="542" t="s">
        <v>432</v>
      </c>
      <c r="B24" s="543"/>
      <c r="C24" s="544"/>
      <c r="D24" s="273"/>
    </row>
    <row r="25" spans="1:4" ht="14.45" x14ac:dyDescent="0.35">
      <c r="A25" s="8"/>
      <c r="B25" s="8"/>
      <c r="C25" s="8"/>
      <c r="D25" s="8"/>
    </row>
    <row r="26" spans="1:4" ht="24.95" hidden="1" x14ac:dyDescent="0.35">
      <c r="A26" s="243" t="s">
        <v>310</v>
      </c>
      <c r="B26" s="8"/>
      <c r="C26" s="243" t="s">
        <v>311</v>
      </c>
      <c r="D26" s="8"/>
    </row>
    <row r="27" spans="1:4" ht="14.45" hidden="1" x14ac:dyDescent="0.35">
      <c r="A27" s="244">
        <v>0</v>
      </c>
      <c r="B27" s="8"/>
      <c r="C27" s="245">
        <v>20</v>
      </c>
      <c r="D27" s="8"/>
    </row>
    <row r="28" spans="1:4" ht="14.45" hidden="1" x14ac:dyDescent="0.35">
      <c r="A28" s="246">
        <v>1</v>
      </c>
      <c r="B28" s="8"/>
      <c r="C28" s="245">
        <v>25</v>
      </c>
      <c r="D28" s="8"/>
    </row>
    <row r="29" spans="1:4" ht="14.45" hidden="1" x14ac:dyDescent="0.35">
      <c r="A29" s="246">
        <v>2</v>
      </c>
      <c r="B29" s="8"/>
      <c r="C29" s="245">
        <v>30</v>
      </c>
      <c r="D29" s="8"/>
    </row>
    <row r="30" spans="1:4" ht="14.45" hidden="1" x14ac:dyDescent="0.35">
      <c r="A30" s="246">
        <v>3</v>
      </c>
      <c r="B30" s="8"/>
      <c r="C30" s="245">
        <v>35</v>
      </c>
      <c r="D30" s="8"/>
    </row>
    <row r="31" spans="1:4" ht="14.45" hidden="1" x14ac:dyDescent="0.35">
      <c r="A31" s="246">
        <v>4</v>
      </c>
      <c r="B31" s="8"/>
      <c r="C31" s="245">
        <v>40</v>
      </c>
      <c r="D31" s="8"/>
    </row>
    <row r="32" spans="1:4" ht="14.45" hidden="1" x14ac:dyDescent="0.35">
      <c r="A32" s="246">
        <v>5</v>
      </c>
      <c r="B32" s="8"/>
      <c r="C32" s="8"/>
      <c r="D32" s="8"/>
    </row>
    <row r="33" spans="1:4" ht="14.45" hidden="1" x14ac:dyDescent="0.35">
      <c r="A33" s="246">
        <v>6</v>
      </c>
      <c r="B33" s="8"/>
      <c r="C33" s="8"/>
      <c r="D33" s="8"/>
    </row>
    <row r="34" spans="1:4" ht="14.45" hidden="1" x14ac:dyDescent="0.35">
      <c r="A34" s="246">
        <v>7</v>
      </c>
      <c r="B34" s="8"/>
      <c r="C34" s="8"/>
      <c r="D34" s="8"/>
    </row>
    <row r="35" spans="1:4" ht="14.45" hidden="1" x14ac:dyDescent="0.35">
      <c r="A35" s="246">
        <v>8</v>
      </c>
      <c r="B35" s="8"/>
      <c r="C35" s="8"/>
      <c r="D35" s="8"/>
    </row>
    <row r="36" spans="1:4" ht="14.45" hidden="1" x14ac:dyDescent="0.35">
      <c r="A36" s="246">
        <v>9</v>
      </c>
      <c r="B36" s="8"/>
      <c r="C36" s="8"/>
      <c r="D36" s="8"/>
    </row>
    <row r="37" spans="1:4" ht="14.45" hidden="1" x14ac:dyDescent="0.35">
      <c r="A37" s="246">
        <v>10</v>
      </c>
      <c r="B37" s="8"/>
      <c r="C37" s="8"/>
      <c r="D37" s="8"/>
    </row>
    <row r="38" spans="1:4" ht="14.45" hidden="1" x14ac:dyDescent="0.35">
      <c r="A38" s="247" t="s">
        <v>306</v>
      </c>
      <c r="B38" s="8"/>
      <c r="C38" s="8"/>
      <c r="D38" s="8"/>
    </row>
    <row r="39" spans="1:4" ht="14.45" hidden="1" x14ac:dyDescent="0.35">
      <c r="A39" s="247" t="s">
        <v>312</v>
      </c>
      <c r="B39" s="8"/>
      <c r="C39" s="8"/>
      <c r="D39" s="8"/>
    </row>
  </sheetData>
  <sheetProtection algorithmName="SHA-512" hashValue="gAWJkwOVv1ygYV82x2Rl9w/bMJIReUyi4tpHSk7LsfMs6njrwLZdftDxp/9RH6NrGL06+H0Q0Y0osY1Np+8jHw==" saltValue="KW98MrslEaJKMa/g7E78EA==" spinCount="100000" sheet="1" objects="1" scenarios="1"/>
  <mergeCells count="5">
    <mergeCell ref="B16:C16"/>
    <mergeCell ref="A17:C17"/>
    <mergeCell ref="C4:E4"/>
    <mergeCell ref="A24:C24"/>
    <mergeCell ref="A23:C23"/>
  </mergeCells>
  <dataValidations xWindow="491" yWindow="759" count="3">
    <dataValidation type="list" allowBlank="1" showInputMessage="1" showErrorMessage="1" sqref="B20">
      <formula1>$C$27:$C$31</formula1>
    </dataValidation>
    <dataValidation type="list" allowBlank="1" showInputMessage="1" showErrorMessage="1" sqref="C9:C15">
      <formula1>$A$27:$A$39</formula1>
    </dataValidation>
    <dataValidation allowBlank="1" showInputMessage="1" showErrorMessage="1" prompt="Nachweis muss geliefert werden" sqref="D24"/>
  </dataValidation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showGridLines="0" showZeros="0" tabSelected="1" topLeftCell="C1" zoomScaleNormal="100" workbookViewId="0">
      <selection activeCell="C9" sqref="C9"/>
    </sheetView>
  </sheetViews>
  <sheetFormatPr baseColWidth="10" defaultColWidth="9.28515625" defaultRowHeight="12.75" x14ac:dyDescent="0.2"/>
  <cols>
    <col min="1" max="1" width="45.42578125" style="23" customWidth="1"/>
    <col min="2" max="2" width="43.42578125" style="23" customWidth="1"/>
    <col min="3" max="7" width="27.7109375" style="23" customWidth="1"/>
    <col min="8" max="8" width="13.7109375" style="23" customWidth="1"/>
    <col min="9" max="9" width="4" style="23" customWidth="1"/>
    <col min="10" max="10" width="13" style="23" customWidth="1"/>
    <col min="11" max="16384" width="9.28515625" style="23"/>
  </cols>
  <sheetData>
    <row r="1" spans="1:26" ht="15.75" x14ac:dyDescent="0.25">
      <c r="A1" s="115" t="s">
        <v>269</v>
      </c>
    </row>
    <row r="2" spans="1:26" ht="15.6" customHeight="1" x14ac:dyDescent="0.25">
      <c r="A2" s="115" t="s">
        <v>329</v>
      </c>
    </row>
    <row r="3" spans="1:26" ht="12.6" x14ac:dyDescent="0.25">
      <c r="A3" s="31" t="s">
        <v>422</v>
      </c>
    </row>
    <row r="5" spans="1:26" ht="12.95" thickBot="1" x14ac:dyDescent="0.3"/>
    <row r="6" spans="1:26" ht="13.5" thickBot="1" x14ac:dyDescent="0.35">
      <c r="A6" s="38" t="s">
        <v>148</v>
      </c>
      <c r="B6" s="27"/>
      <c r="C6" s="31"/>
    </row>
    <row r="7" spans="1:26" ht="13.5" thickBot="1" x14ac:dyDescent="0.25">
      <c r="A7" s="37" t="s">
        <v>131</v>
      </c>
      <c r="B7" s="27"/>
      <c r="C7" s="31"/>
    </row>
    <row r="8" spans="1:26" ht="15" thickBot="1" x14ac:dyDescent="0.4">
      <c r="A8" s="33"/>
      <c r="B8" s="27"/>
      <c r="C8" s="418" t="s">
        <v>430</v>
      </c>
    </row>
    <row r="9" spans="1:26" ht="15" customHeight="1" thickBot="1" x14ac:dyDescent="0.35">
      <c r="A9" s="417"/>
      <c r="B9" s="26"/>
      <c r="C9" s="187"/>
      <c r="Z9" s="32"/>
    </row>
    <row r="10" spans="1:26" ht="12.95" thickBot="1" x14ac:dyDescent="0.3">
      <c r="A10" s="31"/>
      <c r="B10" s="31"/>
      <c r="C10" s="31"/>
    </row>
    <row r="11" spans="1:26" ht="18" customHeight="1" thickBot="1" x14ac:dyDescent="0.25">
      <c r="A11" s="111" t="s">
        <v>147</v>
      </c>
      <c r="B11" s="39"/>
      <c r="C11" s="298" t="s">
        <v>132</v>
      </c>
      <c r="D11" s="298" t="s">
        <v>426</v>
      </c>
      <c r="E11" s="298" t="s">
        <v>427</v>
      </c>
    </row>
    <row r="12" spans="1:26" ht="30" customHeight="1" thickBot="1" x14ac:dyDescent="0.25">
      <c r="A12" s="42" t="s">
        <v>178</v>
      </c>
      <c r="B12" s="43" t="s">
        <v>203</v>
      </c>
      <c r="C12" s="39"/>
      <c r="D12" s="39"/>
      <c r="E12" s="39"/>
    </row>
    <row r="13" spans="1:26" ht="15" customHeight="1" x14ac:dyDescent="0.25">
      <c r="A13" s="255" t="s">
        <v>204</v>
      </c>
      <c r="B13" s="253">
        <f>SUM('Lagerraumbedarf WiDü'!G25:G28,'Lagerraumbedarf WiDü'!F25:F28)*0.85</f>
        <v>0</v>
      </c>
      <c r="C13" s="147">
        <f>B13*(0.004*2)*182.5</f>
        <v>0</v>
      </c>
      <c r="D13" s="147">
        <f>B13*(0.004*2)*273</f>
        <v>0</v>
      </c>
      <c r="E13" s="147">
        <f>B13*(0.004*2)*365</f>
        <v>0</v>
      </c>
    </row>
    <row r="14" spans="1:26" ht="15" customHeight="1" x14ac:dyDescent="0.2">
      <c r="A14" s="256" t="s">
        <v>315</v>
      </c>
      <c r="B14" s="254" t="s">
        <v>314</v>
      </c>
      <c r="C14" s="148">
        <f>IF('Reinigungswasseranfall Schwein'!D17=0,'Reinigungswasseranfall Schwein'!D24,'Reinigungswasseranfall Schwein'!D17)</f>
        <v>0</v>
      </c>
      <c r="D14" s="148">
        <f>C14*1.5</f>
        <v>0</v>
      </c>
      <c r="E14" s="147">
        <f>C14*2</f>
        <v>0</v>
      </c>
    </row>
    <row r="15" spans="1:26" ht="15" customHeight="1" x14ac:dyDescent="0.2">
      <c r="A15" s="29" t="s">
        <v>134</v>
      </c>
      <c r="B15" s="169" t="s">
        <v>253</v>
      </c>
      <c r="C15" s="148">
        <f>MAX('Lagerraumnachweis Silage'!$L$8:$L$14)</f>
        <v>0</v>
      </c>
      <c r="D15" s="419">
        <f>MAX('Lagerraumnachweis Silage'!$L$8:$L$14)</f>
        <v>0</v>
      </c>
      <c r="E15" s="419">
        <f>MAX('Lagerraumnachweis Silage'!$L$8:$L$14)</f>
        <v>0</v>
      </c>
    </row>
    <row r="16" spans="1:26" ht="15" customHeight="1" thickBot="1" x14ac:dyDescent="0.3">
      <c r="A16" s="40" t="s">
        <v>135</v>
      </c>
      <c r="B16" s="41"/>
      <c r="C16" s="188"/>
      <c r="D16" s="188">
        <f>C16</f>
        <v>0</v>
      </c>
      <c r="E16" s="188">
        <f>C16</f>
        <v>0</v>
      </c>
    </row>
    <row r="17" spans="1:6" ht="42" customHeight="1" thickBot="1" x14ac:dyDescent="0.25">
      <c r="A17" s="44" t="s">
        <v>194</v>
      </c>
      <c r="B17" s="111" t="s">
        <v>133</v>
      </c>
      <c r="C17" s="39"/>
      <c r="D17" s="420"/>
      <c r="E17" s="420"/>
    </row>
    <row r="18" spans="1:6" ht="15" customHeight="1" x14ac:dyDescent="0.2">
      <c r="A18" s="112" t="s">
        <v>274</v>
      </c>
      <c r="B18" s="156" t="s">
        <v>251</v>
      </c>
      <c r="C18" s="148">
        <f>D18</f>
        <v>0</v>
      </c>
      <c r="D18" s="419">
        <f>SUM('Lagerraumnachweis Festmist'!$I$22:$I$24)</f>
        <v>0</v>
      </c>
      <c r="E18" s="419">
        <f>SUM('Lagerraumnachweis Festmist'!$I$22:$I$24)</f>
        <v>0</v>
      </c>
    </row>
    <row r="19" spans="1:6" ht="15" customHeight="1" thickBot="1" x14ac:dyDescent="0.25">
      <c r="A19" s="113" t="s">
        <v>275</v>
      </c>
      <c r="B19" s="157" t="s">
        <v>252</v>
      </c>
      <c r="C19" s="149">
        <f>SUM('Lagerraumnachweis Pferdemist'!$I$21:$I$23)</f>
        <v>0</v>
      </c>
      <c r="D19" s="421">
        <f>SUM('Lagerraumnachweis Pferdemist'!$I$21:$I$23)</f>
        <v>0</v>
      </c>
      <c r="E19" s="421">
        <f>SUM('Lagerraumnachweis Pferdemist'!$I$21:$I$23)</f>
        <v>0</v>
      </c>
    </row>
    <row r="20" spans="1:6" ht="31.5" customHeight="1" thickBot="1" x14ac:dyDescent="0.25">
      <c r="A20" s="42" t="s">
        <v>145</v>
      </c>
      <c r="B20" s="43" t="s">
        <v>133</v>
      </c>
      <c r="C20" s="39"/>
      <c r="D20" s="420"/>
      <c r="E20" s="420"/>
    </row>
    <row r="21" spans="1:6" ht="15" customHeight="1" x14ac:dyDescent="0.2">
      <c r="A21" s="114" t="s">
        <v>182</v>
      </c>
      <c r="B21" s="112" t="s">
        <v>253</v>
      </c>
      <c r="C21" s="147">
        <f>'Lagerraumnachweis Silage'!$M$19</f>
        <v>0</v>
      </c>
      <c r="D21" s="422">
        <f>'Lagerraumnachweis Silage'!$M$19</f>
        <v>0</v>
      </c>
      <c r="E21" s="422">
        <f>'Lagerraumnachweis Silage'!$M$19</f>
        <v>0</v>
      </c>
    </row>
    <row r="22" spans="1:6" ht="15" customHeight="1" x14ac:dyDescent="0.2">
      <c r="A22" s="114" t="s">
        <v>286</v>
      </c>
      <c r="B22" s="219">
        <v>60</v>
      </c>
      <c r="C22" s="147">
        <f>$B$22*$C$9/1000*0.9</f>
        <v>0</v>
      </c>
      <c r="D22" s="422">
        <f>$B$22*$C$9/1000*0.9</f>
        <v>0</v>
      </c>
      <c r="E22" s="422">
        <f>$B$22*$C$9/1000*0.9</f>
        <v>0</v>
      </c>
    </row>
    <row r="23" spans="1:6" ht="15" customHeight="1" x14ac:dyDescent="0.2">
      <c r="A23" s="114" t="s">
        <v>287</v>
      </c>
      <c r="B23" s="180">
        <v>24</v>
      </c>
      <c r="C23" s="147">
        <f>$B$23*$C$9/1000*0.9</f>
        <v>0</v>
      </c>
      <c r="D23" s="422">
        <f>$B$23*$C$9/1000*0.9</f>
        <v>0</v>
      </c>
      <c r="E23" s="422">
        <f>$B$23*$C$9/1000*0.9</f>
        <v>0</v>
      </c>
    </row>
    <row r="24" spans="1:6" ht="16.5" customHeight="1" thickBot="1" x14ac:dyDescent="0.25">
      <c r="A24" s="28" t="s">
        <v>285</v>
      </c>
      <c r="B24" s="220">
        <v>109</v>
      </c>
      <c r="C24" s="147">
        <f>$B$24*$C$9/1000*0.9</f>
        <v>0</v>
      </c>
      <c r="D24" s="422">
        <f>$B$24*$C$9/1000*0.9</f>
        <v>0</v>
      </c>
      <c r="E24" s="422">
        <f>$B$24*$C$9/1000*0.9</f>
        <v>0</v>
      </c>
      <c r="F24" s="24"/>
    </row>
    <row r="25" spans="1:6" ht="13.5" thickBot="1" x14ac:dyDescent="0.25">
      <c r="A25" s="549" t="s">
        <v>433</v>
      </c>
      <c r="B25" s="549"/>
      <c r="C25" s="150">
        <f>SUM(C13:C24)</f>
        <v>0</v>
      </c>
      <c r="D25" s="150">
        <f>SUM(D13:D24)</f>
        <v>0</v>
      </c>
      <c r="E25" s="150">
        <f>SUM(E13:E24)</f>
        <v>0</v>
      </c>
    </row>
    <row r="26" spans="1:6" s="26" customFormat="1" x14ac:dyDescent="0.2">
      <c r="A26" s="23"/>
      <c r="B26" s="23"/>
      <c r="C26" s="23"/>
    </row>
    <row r="27" spans="1:6" ht="13.5" thickBot="1" x14ac:dyDescent="0.25">
      <c r="C27" s="27"/>
    </row>
    <row r="28" spans="1:6" ht="29.25" customHeight="1" thickBot="1" x14ac:dyDescent="0.25">
      <c r="A28" s="43" t="s">
        <v>136</v>
      </c>
      <c r="B28" s="15"/>
      <c r="C28" s="298" t="s">
        <v>132</v>
      </c>
      <c r="D28" s="298" t="s">
        <v>426</v>
      </c>
      <c r="E28" s="298" t="s">
        <v>427</v>
      </c>
    </row>
    <row r="29" spans="1:6" ht="20.100000000000001" customHeight="1" x14ac:dyDescent="0.2">
      <c r="A29" s="561" t="s">
        <v>254</v>
      </c>
      <c r="B29" s="562"/>
      <c r="C29" s="299">
        <f>SUM($C$13:$C$24)</f>
        <v>0</v>
      </c>
      <c r="D29" s="299">
        <f>SUM(D13:D24)</f>
        <v>0</v>
      </c>
      <c r="E29" s="299">
        <f>SUM(E13:E24)</f>
        <v>0</v>
      </c>
    </row>
    <row r="30" spans="1:6" ht="20.100000000000001" customHeight="1" x14ac:dyDescent="0.2">
      <c r="A30" s="555" t="s">
        <v>255</v>
      </c>
      <c r="B30" s="556"/>
      <c r="C30" s="305">
        <f>'Lagerraumbedarf WiDü'!F89</f>
        <v>0</v>
      </c>
      <c r="D30" s="305">
        <f>C30*1.5</f>
        <v>0</v>
      </c>
      <c r="E30" s="305">
        <f>C30*2</f>
        <v>0</v>
      </c>
    </row>
    <row r="31" spans="1:6" ht="20.100000000000001" customHeight="1" x14ac:dyDescent="0.2">
      <c r="A31" s="553" t="s">
        <v>361</v>
      </c>
      <c r="B31" s="554"/>
      <c r="C31" s="304">
        <f>SUM(C29:C30)</f>
        <v>0</v>
      </c>
      <c r="D31" s="304">
        <f>SUM(D29:D30)</f>
        <v>0</v>
      </c>
      <c r="E31" s="304">
        <f>SUM(E29:E30)</f>
        <v>0</v>
      </c>
    </row>
    <row r="32" spans="1:6" ht="20.100000000000001" customHeight="1" x14ac:dyDescent="0.2">
      <c r="A32" s="557" t="s">
        <v>362</v>
      </c>
      <c r="B32" s="558"/>
      <c r="C32" s="301">
        <f>'Lagerraumnachweis WiDü flüssig'!$J$32+'Lagerraumnachweis WiDü flüssig'!$K$45</f>
        <v>0</v>
      </c>
      <c r="D32" s="301">
        <f>'Lagerraumnachweis WiDü flüssig'!$J$32+'Lagerraumnachweis WiDü flüssig'!$K$45</f>
        <v>0</v>
      </c>
      <c r="E32" s="301">
        <f>'Lagerraumnachweis WiDü flüssig'!$J$32+'Lagerraumnachweis WiDü flüssig'!$K$45</f>
        <v>0</v>
      </c>
    </row>
    <row r="33" spans="1:5" ht="20.100000000000001" customHeight="1" x14ac:dyDescent="0.2">
      <c r="A33" s="551" t="s">
        <v>189</v>
      </c>
      <c r="B33" s="552"/>
      <c r="C33" s="300" t="str">
        <f>IF(C32-C31&lt;0, "NEIN", "JA")</f>
        <v>JA</v>
      </c>
      <c r="D33" s="300" t="str">
        <f>IF(D32-D31&lt;0, "NEIN", "JA")</f>
        <v>JA</v>
      </c>
      <c r="E33" s="300" t="str">
        <f>IF(E32-E31&lt;0, "NEIN", "JA")</f>
        <v>JA</v>
      </c>
    </row>
    <row r="34" spans="1:5" ht="20.100000000000001" customHeight="1" x14ac:dyDescent="0.2">
      <c r="A34" s="551" t="s">
        <v>223</v>
      </c>
      <c r="B34" s="552"/>
      <c r="C34" s="301" t="str">
        <f>IF(C32-C31&lt;0,(C32-C31)*-1,"")</f>
        <v/>
      </c>
      <c r="D34" s="301" t="str">
        <f>IF(D32-D31&lt;0,(D32-D31)*-1,"")</f>
        <v/>
      </c>
      <c r="E34" s="301" t="str">
        <f>IF(E32-E31&lt;0,(E32-E31)*-1,"")</f>
        <v/>
      </c>
    </row>
    <row r="35" spans="1:5" ht="20.100000000000001" customHeight="1" x14ac:dyDescent="0.2">
      <c r="A35" s="306" t="s">
        <v>363</v>
      </c>
      <c r="B35" s="307"/>
      <c r="C35" s="302" t="str">
        <f>IF(C32-C31&lt;0,(C32-C31)*100/C31/100*-1,"")</f>
        <v/>
      </c>
      <c r="D35" s="302" t="str">
        <f>IF(D32-D31&lt;0,(D32-D31)*100/D31/100*-1,"")</f>
        <v/>
      </c>
      <c r="E35" s="302" t="str">
        <f>IF(E32-E31&lt;0,(E32-E31)*100/E31/100*-1,"")</f>
        <v/>
      </c>
    </row>
    <row r="36" spans="1:5" ht="20.100000000000001" customHeight="1" thickBot="1" x14ac:dyDescent="0.25">
      <c r="A36" s="559" t="s">
        <v>364</v>
      </c>
      <c r="B36" s="560"/>
      <c r="C36" s="303"/>
      <c r="D36" s="303"/>
      <c r="E36" s="303"/>
    </row>
    <row r="38" spans="1:5" ht="14.25" x14ac:dyDescent="0.2">
      <c r="A38" s="25"/>
    </row>
    <row r="40" spans="1:5" x14ac:dyDescent="0.2">
      <c r="A40" s="32"/>
    </row>
    <row r="42" spans="1:5" ht="25.5" customHeight="1" x14ac:dyDescent="0.2">
      <c r="A42" s="550"/>
      <c r="B42" s="550"/>
      <c r="C42" s="550"/>
    </row>
    <row r="43" spans="1:5" x14ac:dyDescent="0.2">
      <c r="A43" s="550"/>
      <c r="B43" s="550"/>
      <c r="C43" s="550"/>
    </row>
    <row r="45" spans="1:5" x14ac:dyDescent="0.2">
      <c r="A45" s="548"/>
      <c r="B45" s="548"/>
      <c r="C45" s="548"/>
    </row>
    <row r="46" spans="1:5" x14ac:dyDescent="0.2">
      <c r="A46" s="548"/>
      <c r="B46" s="548"/>
      <c r="C46" s="548"/>
    </row>
  </sheetData>
  <sheetProtection algorithmName="SHA-512" hashValue="UJVTUExSGiI1CwmE7vvCS29FGz9GbjaYHyKMacSyO+iv+jrFnTl5FKDhmxWA1s01nAC6OpD/T+8NeYgYf0q3ew==" saltValue="aKlaYCru7ITq+qrckLDkuw==" spinCount="100000" sheet="1" objects="1" scenarios="1"/>
  <mergeCells count="10">
    <mergeCell ref="A45:C46"/>
    <mergeCell ref="A25:B25"/>
    <mergeCell ref="A42:C43"/>
    <mergeCell ref="A33:B33"/>
    <mergeCell ref="A34:B34"/>
    <mergeCell ref="A31:B31"/>
    <mergeCell ref="A30:B30"/>
    <mergeCell ref="A32:B32"/>
    <mergeCell ref="A36:B36"/>
    <mergeCell ref="A29:B29"/>
  </mergeCells>
  <conditionalFormatting sqref="C33">
    <cfRule type="cellIs" dxfId="5" priority="5" operator="equal">
      <formula>"JA"</formula>
    </cfRule>
    <cfRule type="cellIs" dxfId="4" priority="6" operator="equal">
      <formula>"NEIN"</formula>
    </cfRule>
  </conditionalFormatting>
  <conditionalFormatting sqref="D33">
    <cfRule type="cellIs" dxfId="3" priority="3" operator="equal">
      <formula>"JA"</formula>
    </cfRule>
    <cfRule type="cellIs" dxfId="2" priority="4" operator="equal">
      <formula>"NEIN"</formula>
    </cfRule>
  </conditionalFormatting>
  <conditionalFormatting sqref="E33">
    <cfRule type="cellIs" dxfId="1" priority="1" operator="equal">
      <formula>"JA"</formula>
    </cfRule>
    <cfRule type="cellIs" dxfId="0" priority="2" operator="equal">
      <formula>"NEIN"</formula>
    </cfRule>
  </conditionalFormatting>
  <dataValidations xWindow="1095" yWindow="814" count="19">
    <dataValidation allowBlank="1" showInputMessage="1" showErrorMessage="1" promptTitle="Erforderliche Pferdemistplatte" prompt="Bitte Tabellenblatt zum Pferdemistanfall ausfüllen." sqref="B26"/>
    <dataValidation allowBlank="1" showInputMessage="1" showErrorMessage="1" promptTitle="Sonstiges" prompt="Hier bitte das Volumen [m³] von Prozesswasser eintragen, das außer Melkstandswasser dem Lagerbehälter zugeleitet wird, z.B. Wasser der Milchtankspülung oder Reinigungswasser von Schweineanlagen." sqref="C16:E16"/>
    <dataValidation allowBlank="1" showInputMessage="1" showErrorMessage="1" promptTitle="Berechnung Melkstandswasser" prompt="Sofern Wasser für Reinigung und Desinfesktion von Melkanlagen  (Prozesswasser, in Anlage 9 DüV nicht enthalten) in den Lagerbehälter geleitet wird, ist das Volumen [m³] einzugeben und der Nachweis beizufügen. Faustwert: 2*4kg/Tier für 2 Melkzeiten/Tag." sqref="C13:E13"/>
    <dataValidation allowBlank="1" showInputMessage="1" showErrorMessage="1" promptTitle="Berechnung Gär-/Silagesickersaft" prompt="3% des Silagelagervolumens gemäß Nr. 4.2 Absatz 8 TRwS 792. Wird bei unterteilten Silos jew. nur eine Kammer befüllt bzw. geleert, kann für die Bemessung 3% des Silagevolumens der größten Kammer angesetzt werden. _x000a_" sqref="C15:E15"/>
    <dataValidation allowBlank="1" showErrorMessage="1" sqref="B14:C14 C18:E18"/>
    <dataValidation allowBlank="1" showInputMessage="1" showErrorMessage="1" promptTitle="verunreinigtes NSCHw Silagelager" prompt="Ergebnis aus Tabelle &quot;Silagelagerraum&quot;" sqref="C21:E21"/>
    <dataValidation allowBlank="1" showInputMessage="1" showErrorMessage="1" promptTitle="verunrein. NSCHw sonst. Flächen" prompt="Fläche Laufhöfe [m²] * regionaler Niederschlag SH (C 9) [m] abzgl. 10 % Verdunstungsrate SH für Flächen." sqref="C24:E24"/>
    <dataValidation allowBlank="1" showInputMessage="1" showErrorMessage="1" promptTitle="Berechnung Jauche" prompt="Berechnungsergebnis aus Tabelle &quot;Kapazitätsnachweis Pferdemist&quot; (H 9)." sqref="C25:C26 D25:E25"/>
    <dataValidation allowBlank="1" showInputMessage="1" showErrorMessage="1" promptTitle="Berechnung Silagelagerfläche" prompt="Berechnungsergebnis Silagelagerfläche [m²] aus &quot;Silagelagerraum&quot; (E 6) übernommen." sqref="B21"/>
    <dataValidation allowBlank="1" showInputMessage="1" showErrorMessage="1" prompt="Hier bitte das Volumen [m³] von Prozesswasser eintragen, das außer Melkstandswasser dem Lagerbehälter zugeleitet wird, z.B. Reinigungswasser von Schweineanlagen." sqref="A16"/>
    <dataValidation allowBlank="1" showErrorMessage="1" promptTitle="Berechnung Jauche" prompt="Berechnungsergebnis aus Tabelle &quot;Kapazitätsnachweis Pferdemist&quot; (H 10)." sqref="C19:E19"/>
    <dataValidation allowBlank="1" showInputMessage="1" showErrorMessage="1" promptTitle="Laktierende Kühe" prompt="Anzahl wird von &quot;Eingabe Tierbestand&quot; gesammelt übernommen, aber gewisse Anzahl der Kühe steht trocken, werden somit nicht gemolken. Laut LAZ BW sind 15 % des Kuhbestandes Trockensteher. " sqref="B13"/>
    <dataValidation allowBlank="1" showInputMessage="1" showErrorMessage="1" promptTitle="Sonstige Flächen" prompt="sind z.B. Laufhöfe, nicht überdachte Flächen für Kälberiglus" sqref="A24"/>
    <dataValidation allowBlank="1" showInputMessage="1" showErrorMessage="1" promptTitle="Abfüllplatz Festmistlager" prompt="Bitte Produkt von Länge * Breite eingeben" sqref="A22"/>
    <dataValidation allowBlank="1" showInputMessage="1" showErrorMessage="1" promptTitle="Abfüllplatz Lagerbehälter" prompt="Bitte Produkt von Länge * Breite eingeben" sqref="A23"/>
    <dataValidation allowBlank="1" showInputMessage="1" showErrorMessage="1" promptTitle="verunrein. NSCHw Abfüllplatz" prompt="Fläche [m²] * regionaler Niederschlag SH (C 9) [m] abzgl. 10 % Verdunstungsrate SH für Flächen." sqref="C22:E23"/>
    <dataValidation allowBlank="1" showInputMessage="1" showErrorMessage="1" promptTitle="Berechnung Abfüllplatz" prompt="Bitte Produkt von Länge * Breite eingeben" sqref="B22:B23"/>
    <dataValidation allowBlank="1" showInputMessage="1" showErrorMessage="1" promptTitle="Berechnung sonstige Flächen" prompt="Bitte Produkt von Länge * Breite eingeben" sqref="B24"/>
    <dataValidation allowBlank="1" showInputMessage="1" showErrorMessage="1" promptTitle="Eingabe &quot;geplanter Lagerraum&quot;" prompt="Anzugeben ist hier das Nettovolumen des geplanten Lagerbehälters, das im Blatt &quot;LagerraumnachweisWiDü flüssig&quot; berechnet werden kann und in Fußnote 3 erläutert ist." sqref="C36 D36:E36"/>
  </dataValidations>
  <pageMargins left="0.78740157499999996" right="0.78740157499999996" top="0.984251969" bottom="0.984251969" header="0.4921259845" footer="0.4921259845"/>
  <pageSetup paperSize="9" orientation="landscape" r:id="rId1"/>
  <headerFooter differentOddEven="1" alignWithMargins="0">
    <oddFooter xml:space="preserve">&amp;RKapazitätsnachweis Seite 1 von 2 </oddFooter>
    <evenFooter>&amp;RKapazitätsnachweis Seite 2 von 2</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topLeftCell="A13" zoomScale="120" zoomScaleNormal="120" workbookViewId="0">
      <selection activeCell="A25" sqref="A25"/>
    </sheetView>
  </sheetViews>
  <sheetFormatPr baseColWidth="10" defaultRowHeight="15" x14ac:dyDescent="0.25"/>
  <cols>
    <col min="1" max="1" width="4.42578125" style="8" customWidth="1"/>
    <col min="16" max="16" width="10.85546875" style="127"/>
  </cols>
  <sheetData>
    <row r="1" spans="1:19" s="127" customFormat="1" x14ac:dyDescent="0.25">
      <c r="A1" s="257" t="s">
        <v>318</v>
      </c>
      <c r="P1" s="258" t="s">
        <v>328</v>
      </c>
    </row>
    <row r="2" spans="1:19" s="110" customFormat="1" ht="14.45" customHeight="1" x14ac:dyDescent="0.25">
      <c r="A2" s="215" t="s">
        <v>207</v>
      </c>
      <c r="B2" s="563" t="s">
        <v>281</v>
      </c>
      <c r="C2" s="567"/>
      <c r="D2" s="567"/>
      <c r="E2" s="567"/>
      <c r="F2" s="567"/>
      <c r="G2" s="567"/>
      <c r="H2" s="567"/>
      <c r="I2" s="567"/>
      <c r="J2" s="567"/>
      <c r="K2" s="567"/>
      <c r="L2" s="567"/>
      <c r="M2" s="567"/>
      <c r="N2" s="567"/>
      <c r="O2" s="567"/>
      <c r="P2" s="260" t="s">
        <v>324</v>
      </c>
    </row>
    <row r="3" spans="1:19" x14ac:dyDescent="0.25">
      <c r="B3" s="567"/>
      <c r="C3" s="567"/>
      <c r="D3" s="567"/>
      <c r="E3" s="567"/>
      <c r="F3" s="567"/>
      <c r="G3" s="567"/>
      <c r="H3" s="567"/>
      <c r="I3" s="567"/>
      <c r="J3" s="567"/>
      <c r="K3" s="567"/>
      <c r="L3" s="567"/>
      <c r="M3" s="567"/>
      <c r="N3" s="567"/>
      <c r="O3" s="567"/>
      <c r="P3" s="260"/>
      <c r="Q3" s="213"/>
      <c r="R3" s="213"/>
    </row>
    <row r="4" spans="1:19" s="127" customFormat="1" ht="14.45" x14ac:dyDescent="0.35">
      <c r="A4" s="8"/>
      <c r="B4" s="214"/>
      <c r="C4" s="214"/>
      <c r="D4" s="214"/>
      <c r="E4" s="214"/>
      <c r="F4" s="214"/>
      <c r="G4" s="214"/>
      <c r="H4" s="214"/>
      <c r="I4" s="214"/>
      <c r="J4" s="214"/>
      <c r="K4" s="214"/>
      <c r="L4" s="214"/>
      <c r="M4" s="214"/>
      <c r="N4" s="214"/>
      <c r="O4" s="214"/>
      <c r="P4" s="259"/>
    </row>
    <row r="5" spans="1:19" s="127" customFormat="1" ht="14.45" customHeight="1" x14ac:dyDescent="0.25">
      <c r="A5" s="215" t="s">
        <v>209</v>
      </c>
      <c r="B5" s="563" t="s">
        <v>331</v>
      </c>
      <c r="C5" s="563"/>
      <c r="D5" s="563"/>
      <c r="E5" s="563"/>
      <c r="F5" s="563"/>
      <c r="G5" s="563"/>
      <c r="H5" s="563"/>
      <c r="I5" s="563"/>
      <c r="J5" s="563"/>
      <c r="K5" s="563"/>
      <c r="L5" s="563"/>
      <c r="M5" s="563"/>
      <c r="N5" s="563"/>
      <c r="O5" s="563"/>
      <c r="P5" s="260" t="s">
        <v>324</v>
      </c>
      <c r="Q5" s="213"/>
      <c r="R5" s="213"/>
    </row>
    <row r="6" spans="1:19" s="127" customFormat="1" x14ac:dyDescent="0.25">
      <c r="A6" s="8"/>
      <c r="B6" s="563"/>
      <c r="C6" s="563"/>
      <c r="D6" s="563"/>
      <c r="E6" s="563"/>
      <c r="F6" s="563"/>
      <c r="G6" s="563"/>
      <c r="H6" s="563"/>
      <c r="I6" s="563"/>
      <c r="J6" s="563"/>
      <c r="K6" s="563"/>
      <c r="L6" s="563"/>
      <c r="M6" s="563"/>
      <c r="N6" s="563"/>
      <c r="O6" s="563"/>
      <c r="P6" s="260"/>
      <c r="Q6" s="213"/>
      <c r="R6" s="213"/>
    </row>
    <row r="7" spans="1:19" s="127" customFormat="1" x14ac:dyDescent="0.25">
      <c r="A7" s="8"/>
      <c r="B7" s="563"/>
      <c r="C7" s="563"/>
      <c r="D7" s="563"/>
      <c r="E7" s="563"/>
      <c r="F7" s="563"/>
      <c r="G7" s="563"/>
      <c r="H7" s="563"/>
      <c r="I7" s="563"/>
      <c r="J7" s="563"/>
      <c r="K7" s="563"/>
      <c r="L7" s="563"/>
      <c r="M7" s="563"/>
      <c r="N7" s="563"/>
      <c r="O7" s="563"/>
      <c r="P7" s="260"/>
      <c r="Q7" s="213"/>
      <c r="R7" s="213"/>
    </row>
    <row r="8" spans="1:19" s="127" customFormat="1" x14ac:dyDescent="0.25">
      <c r="A8" s="8"/>
      <c r="B8" s="563"/>
      <c r="C8" s="563"/>
      <c r="D8" s="563"/>
      <c r="E8" s="563"/>
      <c r="F8" s="563"/>
      <c r="G8" s="563"/>
      <c r="H8" s="563"/>
      <c r="I8" s="563"/>
      <c r="J8" s="563"/>
      <c r="K8" s="563"/>
      <c r="L8" s="563"/>
      <c r="M8" s="563"/>
      <c r="N8" s="563"/>
      <c r="O8" s="563"/>
      <c r="P8" s="260"/>
      <c r="Q8" s="213"/>
      <c r="R8" s="213"/>
    </row>
    <row r="9" spans="1:19" s="127" customFormat="1" x14ac:dyDescent="0.25">
      <c r="A9" s="8"/>
      <c r="B9" s="563"/>
      <c r="C9" s="563"/>
      <c r="D9" s="563"/>
      <c r="E9" s="563"/>
      <c r="F9" s="563"/>
      <c r="G9" s="563"/>
      <c r="H9" s="563"/>
      <c r="I9" s="563"/>
      <c r="J9" s="563"/>
      <c r="K9" s="563"/>
      <c r="L9" s="563"/>
      <c r="M9" s="563"/>
      <c r="N9" s="563"/>
      <c r="O9" s="563"/>
      <c r="P9" s="259"/>
    </row>
    <row r="10" spans="1:19" ht="15" customHeight="1" x14ac:dyDescent="0.25">
      <c r="A10" s="215" t="s">
        <v>210</v>
      </c>
      <c r="B10" s="564" t="s">
        <v>284</v>
      </c>
      <c r="C10" s="564"/>
      <c r="D10" s="564"/>
      <c r="E10" s="564"/>
      <c r="F10" s="564"/>
      <c r="G10" s="564"/>
      <c r="H10" s="564"/>
      <c r="I10" s="564"/>
      <c r="J10" s="564"/>
      <c r="K10" s="564"/>
      <c r="L10" s="564"/>
      <c r="M10" s="564"/>
      <c r="N10" s="564"/>
      <c r="O10" s="564"/>
      <c r="P10" s="260" t="s">
        <v>322</v>
      </c>
      <c r="Q10" s="213"/>
      <c r="R10" s="213"/>
    </row>
    <row r="11" spans="1:19" ht="18.600000000000001" customHeight="1" x14ac:dyDescent="0.25">
      <c r="B11" s="564"/>
      <c r="C11" s="564"/>
      <c r="D11" s="564"/>
      <c r="E11" s="564"/>
      <c r="F11" s="564"/>
      <c r="G11" s="564"/>
      <c r="H11" s="564"/>
      <c r="I11" s="564"/>
      <c r="J11" s="564"/>
      <c r="K11" s="564"/>
      <c r="L11" s="564"/>
      <c r="M11" s="564"/>
      <c r="N11" s="564"/>
      <c r="O11" s="564"/>
      <c r="P11" s="261"/>
      <c r="Q11" s="213"/>
      <c r="R11" s="213"/>
    </row>
    <row r="12" spans="1:19" s="127" customFormat="1" ht="14.45" customHeight="1" x14ac:dyDescent="0.25">
      <c r="A12" s="215" t="s">
        <v>225</v>
      </c>
      <c r="B12" s="563" t="s">
        <v>357</v>
      </c>
      <c r="C12" s="563"/>
      <c r="D12" s="563"/>
      <c r="E12" s="563"/>
      <c r="F12" s="563"/>
      <c r="G12" s="563"/>
      <c r="H12" s="563"/>
      <c r="I12" s="563"/>
      <c r="J12" s="563"/>
      <c r="K12" s="563"/>
      <c r="L12" s="563"/>
      <c r="M12" s="563"/>
      <c r="N12" s="563"/>
      <c r="O12" s="563"/>
      <c r="P12" s="260" t="s">
        <v>327</v>
      </c>
      <c r="Q12" s="213"/>
      <c r="R12" s="213"/>
      <c r="S12" s="213"/>
    </row>
    <row r="13" spans="1:19" s="127" customFormat="1" ht="14.45" customHeight="1" x14ac:dyDescent="0.25">
      <c r="A13" s="215"/>
      <c r="B13" s="563"/>
      <c r="C13" s="563"/>
      <c r="D13" s="563"/>
      <c r="E13" s="563"/>
      <c r="F13" s="563"/>
      <c r="G13" s="563"/>
      <c r="H13" s="563"/>
      <c r="I13" s="563"/>
      <c r="J13" s="563"/>
      <c r="K13" s="563"/>
      <c r="L13" s="563"/>
      <c r="M13" s="563"/>
      <c r="N13" s="563"/>
      <c r="O13" s="563"/>
      <c r="P13" s="260"/>
      <c r="Q13" s="213"/>
      <c r="R13" s="213"/>
      <c r="S13" s="213"/>
    </row>
    <row r="14" spans="1:19" s="127" customFormat="1" ht="14.45" customHeight="1" x14ac:dyDescent="0.25">
      <c r="A14" s="215"/>
      <c r="B14" s="563"/>
      <c r="C14" s="563"/>
      <c r="D14" s="563"/>
      <c r="E14" s="563"/>
      <c r="F14" s="563"/>
      <c r="G14" s="563"/>
      <c r="H14" s="563"/>
      <c r="I14" s="563"/>
      <c r="J14" s="563"/>
      <c r="K14" s="563"/>
      <c r="L14" s="563"/>
      <c r="M14" s="563"/>
      <c r="N14" s="563"/>
      <c r="O14" s="563"/>
      <c r="P14" s="260"/>
      <c r="Q14" s="213"/>
      <c r="R14" s="213"/>
      <c r="S14" s="213"/>
    </row>
    <row r="15" spans="1:19" s="127" customFormat="1" ht="14.45" customHeight="1" x14ac:dyDescent="0.25">
      <c r="A15" s="215"/>
      <c r="B15" s="563"/>
      <c r="C15" s="563"/>
      <c r="D15" s="563"/>
      <c r="E15" s="563"/>
      <c r="F15" s="563"/>
      <c r="G15" s="563"/>
      <c r="H15" s="563"/>
      <c r="I15" s="563"/>
      <c r="J15" s="563"/>
      <c r="K15" s="563"/>
      <c r="L15" s="563"/>
      <c r="M15" s="563"/>
      <c r="N15" s="563"/>
      <c r="O15" s="563"/>
      <c r="P15" s="260"/>
      <c r="Q15" s="213"/>
      <c r="R15" s="213"/>
      <c r="S15" s="213"/>
    </row>
    <row r="16" spans="1:19" s="127" customFormat="1" ht="15" customHeight="1" x14ac:dyDescent="0.25">
      <c r="A16" s="215" t="s">
        <v>256</v>
      </c>
      <c r="B16" s="563" t="s">
        <v>434</v>
      </c>
      <c r="C16" s="563"/>
      <c r="D16" s="563"/>
      <c r="E16" s="563"/>
      <c r="F16" s="563"/>
      <c r="G16" s="563"/>
      <c r="H16" s="563"/>
      <c r="I16" s="563"/>
      <c r="J16" s="563"/>
      <c r="K16" s="563"/>
      <c r="L16" s="563"/>
      <c r="M16" s="563"/>
      <c r="N16" s="563"/>
      <c r="O16" s="563"/>
      <c r="P16" s="260" t="s">
        <v>320</v>
      </c>
      <c r="Q16" s="213"/>
      <c r="R16" s="213"/>
    </row>
    <row r="17" spans="1:18" s="127" customFormat="1" ht="15" customHeight="1" x14ac:dyDescent="0.25">
      <c r="A17" s="215"/>
      <c r="B17" s="563"/>
      <c r="C17" s="563"/>
      <c r="D17" s="563"/>
      <c r="E17" s="563"/>
      <c r="F17" s="563"/>
      <c r="G17" s="563"/>
      <c r="H17" s="563"/>
      <c r="I17" s="563"/>
      <c r="J17" s="563"/>
      <c r="K17" s="563"/>
      <c r="L17" s="563"/>
      <c r="M17" s="563"/>
      <c r="N17" s="563"/>
      <c r="O17" s="563"/>
      <c r="P17" s="260"/>
      <c r="Q17" s="213"/>
      <c r="R17" s="213"/>
    </row>
    <row r="18" spans="1:18" s="127" customFormat="1" ht="15" customHeight="1" x14ac:dyDescent="0.35">
      <c r="A18" s="8"/>
      <c r="B18" s="568" t="s">
        <v>279</v>
      </c>
      <c r="C18" s="568"/>
      <c r="D18" s="568"/>
      <c r="E18" s="568"/>
      <c r="F18" s="568"/>
      <c r="G18" s="568"/>
      <c r="H18" s="568"/>
      <c r="I18" s="568"/>
      <c r="J18" s="568"/>
      <c r="K18" s="568"/>
      <c r="L18" s="568"/>
      <c r="M18" s="568"/>
      <c r="N18" s="568"/>
      <c r="O18" s="568"/>
      <c r="P18" s="261"/>
      <c r="Q18" s="213"/>
      <c r="R18" s="213"/>
    </row>
    <row r="19" spans="1:18" s="127" customFormat="1" ht="15.95" customHeight="1" x14ac:dyDescent="0.35">
      <c r="A19" s="8"/>
      <c r="B19" s="566" t="s">
        <v>409</v>
      </c>
      <c r="C19" s="569"/>
      <c r="D19" s="569"/>
      <c r="E19" s="569"/>
      <c r="F19" s="569"/>
      <c r="G19" s="569"/>
      <c r="H19" s="569"/>
      <c r="I19" s="569"/>
      <c r="J19" s="569"/>
      <c r="K19" s="569"/>
      <c r="L19" s="569"/>
      <c r="M19" s="569"/>
      <c r="N19" s="569"/>
      <c r="O19" s="569"/>
      <c r="P19" s="261"/>
      <c r="Q19" s="213"/>
      <c r="R19" s="213"/>
    </row>
    <row r="20" spans="1:18" s="127" customFormat="1" ht="15.95" customHeight="1" x14ac:dyDescent="0.35">
      <c r="A20" s="8"/>
      <c r="B20" s="397"/>
      <c r="C20" s="398"/>
      <c r="D20" s="398"/>
      <c r="E20" s="398"/>
      <c r="F20" s="398"/>
      <c r="G20" s="398"/>
      <c r="H20" s="398"/>
      <c r="I20" s="398"/>
      <c r="J20" s="398"/>
      <c r="K20" s="398"/>
      <c r="L20" s="398"/>
      <c r="M20" s="398"/>
      <c r="N20" s="398"/>
      <c r="O20" s="398"/>
      <c r="P20" s="261"/>
      <c r="Q20" s="213"/>
      <c r="R20" s="213"/>
    </row>
    <row r="21" spans="1:18" s="127" customFormat="1" ht="15.95" customHeight="1" x14ac:dyDescent="0.25">
      <c r="A21" s="8"/>
      <c r="B21" s="566" t="s">
        <v>437</v>
      </c>
      <c r="C21" s="566"/>
      <c r="D21" s="566"/>
      <c r="E21" s="566"/>
      <c r="F21" s="566"/>
      <c r="G21" s="566"/>
      <c r="H21" s="566"/>
      <c r="I21" s="566"/>
      <c r="J21" s="566"/>
      <c r="K21" s="566"/>
      <c r="L21" s="566"/>
      <c r="M21" s="566"/>
      <c r="N21" s="566"/>
      <c r="O21" s="566"/>
      <c r="P21" s="261"/>
      <c r="Q21" s="213"/>
      <c r="R21" s="213"/>
    </row>
    <row r="22" spans="1:18" s="127" customFormat="1" ht="15.95" customHeight="1" x14ac:dyDescent="0.25">
      <c r="A22" s="8"/>
      <c r="B22" s="566"/>
      <c r="C22" s="566"/>
      <c r="D22" s="566"/>
      <c r="E22" s="566"/>
      <c r="F22" s="566"/>
      <c r="G22" s="566"/>
      <c r="H22" s="566"/>
      <c r="I22" s="566"/>
      <c r="J22" s="566"/>
      <c r="K22" s="566"/>
      <c r="L22" s="566"/>
      <c r="M22" s="566"/>
      <c r="N22" s="566"/>
      <c r="O22" s="566"/>
      <c r="P22" s="261"/>
      <c r="Q22" s="213"/>
      <c r="R22" s="213"/>
    </row>
    <row r="23" spans="1:18" s="127" customFormat="1" ht="15.95" customHeight="1" x14ac:dyDescent="0.25">
      <c r="A23" s="8"/>
      <c r="B23" s="570" t="s">
        <v>408</v>
      </c>
      <c r="C23" s="570"/>
      <c r="D23" s="570"/>
      <c r="E23" s="570"/>
      <c r="F23" s="570"/>
      <c r="G23" s="570"/>
      <c r="H23" s="570"/>
      <c r="I23" s="570"/>
      <c r="J23" s="570"/>
      <c r="K23" s="570"/>
      <c r="L23" s="570"/>
      <c r="M23" s="570"/>
      <c r="N23" s="570"/>
      <c r="O23" s="570"/>
      <c r="P23" s="261"/>
      <c r="Q23" s="213"/>
      <c r="R23" s="213"/>
    </row>
    <row r="24" spans="1:18" s="127" customFormat="1" ht="15.95" customHeight="1" x14ac:dyDescent="0.35">
      <c r="A24" s="8"/>
      <c r="B24" s="571" t="s">
        <v>410</v>
      </c>
      <c r="C24" s="571"/>
      <c r="D24" s="571"/>
      <c r="E24" s="571"/>
      <c r="F24" s="571"/>
      <c r="G24" s="571"/>
      <c r="H24" s="571"/>
      <c r="I24" s="571"/>
      <c r="J24" s="571"/>
      <c r="K24" s="571"/>
      <c r="L24" s="571"/>
      <c r="M24" s="571"/>
      <c r="N24" s="571"/>
      <c r="O24" s="571"/>
      <c r="P24" s="261"/>
      <c r="Q24" s="213"/>
      <c r="R24" s="213"/>
    </row>
    <row r="25" spans="1:18" s="127" customFormat="1" ht="15.95" customHeight="1" x14ac:dyDescent="0.35">
      <c r="A25" s="8"/>
      <c r="B25" s="263"/>
      <c r="C25" s="264"/>
      <c r="D25" s="264"/>
      <c r="E25" s="264"/>
      <c r="F25" s="264"/>
      <c r="G25" s="264"/>
      <c r="H25" s="264"/>
      <c r="I25" s="264"/>
      <c r="J25" s="264"/>
      <c r="K25" s="264"/>
      <c r="L25" s="264"/>
      <c r="M25" s="264"/>
      <c r="N25" s="264"/>
      <c r="O25" s="264"/>
      <c r="P25" s="261"/>
      <c r="Q25" s="213"/>
      <c r="R25" s="213"/>
    </row>
    <row r="26" spans="1:18" ht="14.45" customHeight="1" x14ac:dyDescent="0.25">
      <c r="A26" s="215" t="s">
        <v>272</v>
      </c>
      <c r="B26" s="8" t="s">
        <v>341</v>
      </c>
      <c r="P26" s="260" t="s">
        <v>342</v>
      </c>
      <c r="Q26" s="213"/>
      <c r="R26" s="213"/>
    </row>
    <row r="27" spans="1:18" ht="12" customHeight="1" x14ac:dyDescent="0.25">
      <c r="B27" s="563" t="s">
        <v>290</v>
      </c>
      <c r="C27" s="563"/>
      <c r="D27" s="563"/>
      <c r="E27" s="563"/>
      <c r="F27" s="563"/>
      <c r="G27" s="563"/>
      <c r="H27" s="563"/>
      <c r="I27" s="563"/>
      <c r="J27" s="563"/>
      <c r="K27" s="563"/>
      <c r="L27" s="563"/>
      <c r="M27" s="563"/>
      <c r="N27" s="563"/>
      <c r="O27" s="563"/>
      <c r="P27" s="260"/>
      <c r="Q27" s="213"/>
      <c r="R27" s="213"/>
    </row>
    <row r="28" spans="1:18" s="127" customFormat="1" ht="12" customHeight="1" x14ac:dyDescent="0.25">
      <c r="A28" s="8"/>
      <c r="B28" s="563"/>
      <c r="C28" s="563"/>
      <c r="D28" s="563"/>
      <c r="E28" s="563"/>
      <c r="F28" s="563"/>
      <c r="G28" s="563"/>
      <c r="H28" s="563"/>
      <c r="I28" s="563"/>
      <c r="J28" s="563"/>
      <c r="K28" s="563"/>
      <c r="L28" s="563"/>
      <c r="M28" s="563"/>
      <c r="N28" s="563"/>
      <c r="O28" s="563"/>
      <c r="P28" s="260"/>
      <c r="Q28" s="213"/>
      <c r="R28" s="213"/>
    </row>
    <row r="29" spans="1:18" x14ac:dyDescent="0.25">
      <c r="B29" s="563" t="s">
        <v>291</v>
      </c>
      <c r="C29" s="563"/>
      <c r="D29" s="563"/>
      <c r="E29" s="563"/>
      <c r="F29" s="563"/>
      <c r="G29" s="563"/>
      <c r="H29" s="563"/>
      <c r="I29" s="563"/>
      <c r="J29" s="563"/>
      <c r="K29" s="563"/>
      <c r="L29" s="563"/>
      <c r="M29" s="563"/>
      <c r="N29" s="563"/>
      <c r="O29" s="563"/>
      <c r="P29" s="260"/>
      <c r="Q29" s="213"/>
      <c r="R29" s="213"/>
    </row>
    <row r="30" spans="1:18" s="127" customFormat="1" x14ac:dyDescent="0.25">
      <c r="A30" s="8"/>
      <c r="B30" s="563"/>
      <c r="C30" s="563"/>
      <c r="D30" s="563"/>
      <c r="E30" s="563"/>
      <c r="F30" s="563"/>
      <c r="G30" s="563"/>
      <c r="H30" s="563"/>
      <c r="I30" s="563"/>
      <c r="J30" s="563"/>
      <c r="K30" s="563"/>
      <c r="L30" s="563"/>
      <c r="M30" s="563"/>
      <c r="N30" s="563"/>
      <c r="O30" s="563"/>
      <c r="P30" s="259"/>
    </row>
    <row r="31" spans="1:18" s="127" customFormat="1" x14ac:dyDescent="0.25">
      <c r="A31" s="8"/>
      <c r="B31" s="563" t="s">
        <v>289</v>
      </c>
      <c r="C31" s="563"/>
      <c r="D31" s="563"/>
      <c r="E31" s="563"/>
      <c r="F31" s="563"/>
      <c r="G31" s="563"/>
      <c r="H31" s="563"/>
      <c r="I31" s="563"/>
      <c r="J31" s="563"/>
      <c r="K31" s="563"/>
      <c r="L31" s="563"/>
      <c r="M31" s="563"/>
      <c r="N31" s="563"/>
      <c r="O31" s="563"/>
      <c r="P31" s="259"/>
    </row>
    <row r="32" spans="1:18" x14ac:dyDescent="0.25">
      <c r="B32" s="563"/>
      <c r="C32" s="563"/>
      <c r="D32" s="563"/>
      <c r="E32" s="563"/>
      <c r="F32" s="563"/>
      <c r="G32" s="563"/>
      <c r="H32" s="563"/>
      <c r="I32" s="563"/>
      <c r="J32" s="563"/>
      <c r="K32" s="563"/>
      <c r="L32" s="563"/>
      <c r="M32" s="563"/>
      <c r="N32" s="563"/>
      <c r="O32" s="563"/>
      <c r="P32" s="259"/>
      <c r="Q32" t="s">
        <v>431</v>
      </c>
    </row>
    <row r="33" spans="1:18" ht="14.45" x14ac:dyDescent="0.35">
      <c r="P33" s="259"/>
    </row>
    <row r="34" spans="1:18" x14ac:dyDescent="0.25">
      <c r="B34" s="8" t="s">
        <v>340</v>
      </c>
      <c r="P34" s="259"/>
    </row>
    <row r="35" spans="1:18" ht="14.45" customHeight="1" x14ac:dyDescent="0.25">
      <c r="B35" s="563" t="s">
        <v>356</v>
      </c>
      <c r="C35" s="563"/>
      <c r="D35" s="563"/>
      <c r="E35" s="563"/>
      <c r="F35" s="563"/>
      <c r="G35" s="563"/>
      <c r="H35" s="563"/>
      <c r="I35" s="563"/>
      <c r="J35" s="563"/>
      <c r="K35" s="563"/>
      <c r="L35" s="563"/>
      <c r="M35" s="563"/>
      <c r="N35" s="563"/>
      <c r="O35" s="563"/>
      <c r="P35" s="259"/>
    </row>
    <row r="36" spans="1:18" x14ac:dyDescent="0.25">
      <c r="B36" s="563"/>
      <c r="C36" s="563"/>
      <c r="D36" s="563"/>
      <c r="E36" s="563"/>
      <c r="F36" s="563"/>
      <c r="G36" s="563"/>
      <c r="H36" s="563"/>
      <c r="I36" s="563"/>
      <c r="J36" s="563"/>
      <c r="K36" s="563"/>
      <c r="L36" s="563"/>
      <c r="M36" s="563"/>
      <c r="N36" s="563"/>
      <c r="O36" s="563"/>
      <c r="P36" s="259"/>
    </row>
    <row r="37" spans="1:18" x14ac:dyDescent="0.25">
      <c r="B37" s="563"/>
      <c r="C37" s="563"/>
      <c r="D37" s="563"/>
      <c r="E37" s="563"/>
      <c r="F37" s="563"/>
      <c r="G37" s="563"/>
      <c r="H37" s="563"/>
      <c r="I37" s="563"/>
      <c r="J37" s="563"/>
      <c r="K37" s="563"/>
      <c r="L37" s="563"/>
      <c r="M37" s="563"/>
      <c r="N37" s="563"/>
      <c r="O37" s="563"/>
      <c r="P37" s="259"/>
    </row>
    <row r="38" spans="1:18" s="127" customFormat="1" x14ac:dyDescent="0.25">
      <c r="A38" s="8"/>
      <c r="B38" s="262"/>
      <c r="C38" s="262"/>
      <c r="D38" s="262"/>
      <c r="E38" s="262"/>
      <c r="F38" s="262"/>
      <c r="G38" s="262"/>
      <c r="H38" s="262"/>
      <c r="I38" s="262"/>
      <c r="J38" s="262"/>
      <c r="K38" s="262"/>
      <c r="L38" s="262"/>
      <c r="M38" s="262"/>
      <c r="N38" s="262"/>
      <c r="O38" s="262"/>
      <c r="P38" s="259"/>
    </row>
    <row r="39" spans="1:18" s="127" customFormat="1" x14ac:dyDescent="0.25">
      <c r="A39" s="215" t="s">
        <v>280</v>
      </c>
      <c r="B39" s="565" t="s">
        <v>208</v>
      </c>
      <c r="C39" s="565"/>
      <c r="D39" s="565"/>
      <c r="E39" s="565"/>
      <c r="F39" s="565"/>
      <c r="G39" s="565"/>
      <c r="H39" s="565"/>
      <c r="I39" s="565"/>
      <c r="J39" s="565"/>
      <c r="K39" s="565"/>
      <c r="L39" s="565"/>
      <c r="M39" s="565"/>
      <c r="N39" s="565"/>
      <c r="O39" s="565"/>
      <c r="P39" s="259"/>
    </row>
    <row r="40" spans="1:18" s="127" customFormat="1" x14ac:dyDescent="0.25">
      <c r="A40" s="8"/>
      <c r="B40" s="265"/>
      <c r="C40" s="265"/>
      <c r="D40" s="265"/>
      <c r="E40" s="265"/>
      <c r="F40" s="265"/>
      <c r="G40" s="265"/>
      <c r="H40" s="265"/>
      <c r="I40" s="265"/>
      <c r="J40" s="265"/>
      <c r="K40" s="265"/>
      <c r="L40" s="265"/>
      <c r="M40" s="265"/>
      <c r="N40" s="265"/>
      <c r="O40" s="265"/>
      <c r="P40" s="259"/>
    </row>
    <row r="41" spans="1:18" s="127" customFormat="1" ht="14.45" customHeight="1" x14ac:dyDescent="0.25">
      <c r="A41" s="215" t="s">
        <v>282</v>
      </c>
      <c r="B41" s="563" t="s">
        <v>330</v>
      </c>
      <c r="C41" s="563"/>
      <c r="D41" s="563"/>
      <c r="E41" s="563"/>
      <c r="F41" s="563"/>
      <c r="G41" s="563"/>
      <c r="H41" s="563"/>
      <c r="I41" s="563"/>
      <c r="J41" s="563"/>
      <c r="K41" s="563"/>
      <c r="L41" s="563"/>
      <c r="M41" s="563"/>
      <c r="N41" s="563"/>
      <c r="O41" s="563"/>
      <c r="P41" s="260" t="s">
        <v>326</v>
      </c>
      <c r="Q41" s="213"/>
      <c r="R41" s="213"/>
    </row>
    <row r="42" spans="1:18" s="127" customFormat="1" x14ac:dyDescent="0.25">
      <c r="A42" s="8"/>
      <c r="B42" s="563"/>
      <c r="C42" s="563"/>
      <c r="D42" s="563"/>
      <c r="E42" s="563"/>
      <c r="F42" s="563"/>
      <c r="G42" s="563"/>
      <c r="H42" s="563"/>
      <c r="I42" s="563"/>
      <c r="J42" s="563"/>
      <c r="K42" s="563"/>
      <c r="L42" s="563"/>
      <c r="M42" s="563"/>
      <c r="N42" s="563"/>
      <c r="O42" s="563"/>
      <c r="P42" s="260"/>
      <c r="Q42" s="213"/>
      <c r="R42" s="213"/>
    </row>
    <row r="43" spans="1:18" s="127" customFormat="1" x14ac:dyDescent="0.25">
      <c r="A43" s="8"/>
      <c r="B43" s="563"/>
      <c r="C43" s="563"/>
      <c r="D43" s="563"/>
      <c r="E43" s="563"/>
      <c r="F43" s="563"/>
      <c r="G43" s="563"/>
      <c r="H43" s="563"/>
      <c r="I43" s="563"/>
      <c r="J43" s="563"/>
      <c r="K43" s="563"/>
      <c r="L43" s="563"/>
      <c r="M43" s="563"/>
      <c r="N43" s="563"/>
      <c r="O43" s="563"/>
      <c r="P43" s="260"/>
      <c r="Q43" s="213"/>
      <c r="R43" s="213"/>
    </row>
    <row r="44" spans="1:18" s="127" customFormat="1" x14ac:dyDescent="0.25">
      <c r="A44" s="8"/>
      <c r="B44" s="563"/>
      <c r="C44" s="563"/>
      <c r="D44" s="563"/>
      <c r="E44" s="563"/>
      <c r="F44" s="563"/>
      <c r="G44" s="563"/>
      <c r="H44" s="563"/>
      <c r="I44" s="563"/>
      <c r="J44" s="563"/>
      <c r="K44" s="563"/>
      <c r="L44" s="563"/>
      <c r="M44" s="563"/>
      <c r="N44" s="563"/>
      <c r="O44" s="563"/>
      <c r="P44" s="260"/>
      <c r="Q44" s="213"/>
      <c r="R44" s="213"/>
    </row>
    <row r="45" spans="1:18" s="127" customFormat="1" x14ac:dyDescent="0.25">
      <c r="A45" s="8"/>
      <c r="B45" s="563"/>
      <c r="C45" s="563"/>
      <c r="D45" s="563"/>
      <c r="E45" s="563"/>
      <c r="F45" s="563"/>
      <c r="G45" s="563"/>
      <c r="H45" s="563"/>
      <c r="I45" s="563"/>
      <c r="J45" s="563"/>
      <c r="K45" s="563"/>
      <c r="L45" s="563"/>
      <c r="M45" s="563"/>
      <c r="N45" s="563"/>
      <c r="O45" s="563"/>
      <c r="P45" s="260"/>
      <c r="Q45" s="213"/>
      <c r="R45" s="213"/>
    </row>
    <row r="46" spans="1:18" ht="14.45" customHeight="1" x14ac:dyDescent="0.25">
      <c r="A46" s="215" t="s">
        <v>283</v>
      </c>
      <c r="B46" s="563" t="s">
        <v>270</v>
      </c>
      <c r="C46" s="564"/>
      <c r="D46" s="564"/>
      <c r="E46" s="564"/>
      <c r="F46" s="564"/>
      <c r="G46" s="564"/>
      <c r="H46" s="564"/>
      <c r="I46" s="564"/>
      <c r="J46" s="564"/>
      <c r="K46" s="564"/>
      <c r="L46" s="564"/>
      <c r="M46" s="564"/>
      <c r="N46" s="564"/>
      <c r="O46" s="564"/>
      <c r="P46" s="260" t="s">
        <v>319</v>
      </c>
      <c r="Q46" s="213"/>
    </row>
    <row r="47" spans="1:18" s="127" customFormat="1" x14ac:dyDescent="0.25">
      <c r="A47" s="8"/>
      <c r="B47" s="564"/>
      <c r="C47" s="564"/>
      <c r="D47" s="564"/>
      <c r="E47" s="564"/>
      <c r="F47" s="564"/>
      <c r="G47" s="564"/>
      <c r="H47" s="564"/>
      <c r="I47" s="564"/>
      <c r="J47" s="564"/>
      <c r="K47" s="564"/>
      <c r="L47" s="564"/>
      <c r="M47" s="564"/>
      <c r="N47" s="564"/>
      <c r="O47" s="564"/>
      <c r="P47" s="260"/>
      <c r="Q47" s="213"/>
    </row>
    <row r="48" spans="1:18" s="127" customFormat="1" x14ac:dyDescent="0.25">
      <c r="A48" s="8"/>
      <c r="B48" s="564"/>
      <c r="C48" s="564"/>
      <c r="D48" s="564"/>
      <c r="E48" s="564"/>
      <c r="F48" s="564"/>
      <c r="G48" s="564"/>
      <c r="H48" s="564"/>
      <c r="I48" s="564"/>
      <c r="J48" s="564"/>
      <c r="K48" s="564"/>
      <c r="L48" s="564"/>
      <c r="M48" s="564"/>
      <c r="N48" s="564"/>
      <c r="O48" s="564"/>
      <c r="P48" s="260"/>
      <c r="Q48" s="213"/>
    </row>
    <row r="49" spans="1:19" s="127" customFormat="1" ht="21" customHeight="1" x14ac:dyDescent="0.25">
      <c r="A49" s="8"/>
      <c r="B49" s="564"/>
      <c r="C49" s="564"/>
      <c r="D49" s="564"/>
      <c r="E49" s="564"/>
      <c r="F49" s="564"/>
      <c r="G49" s="564"/>
      <c r="H49" s="564"/>
      <c r="I49" s="564"/>
      <c r="J49" s="564"/>
      <c r="K49" s="564"/>
      <c r="L49" s="564"/>
      <c r="M49" s="564"/>
      <c r="N49" s="564"/>
      <c r="O49" s="564"/>
      <c r="P49" s="260"/>
      <c r="Q49" s="213"/>
    </row>
    <row r="50" spans="1:19" s="127" customFormat="1" ht="15" customHeight="1" x14ac:dyDescent="0.25">
      <c r="A50" s="8"/>
      <c r="C50" s="212"/>
      <c r="D50" s="212"/>
      <c r="E50" s="212"/>
      <c r="F50" s="212"/>
      <c r="G50" s="212"/>
      <c r="H50" s="212"/>
      <c r="I50" s="212"/>
      <c r="J50" s="212"/>
      <c r="K50" s="212"/>
      <c r="L50" s="212"/>
      <c r="M50" s="212"/>
      <c r="N50" s="212"/>
      <c r="O50" s="212"/>
      <c r="P50" s="259"/>
    </row>
    <row r="51" spans="1:19" ht="14.45" customHeight="1" x14ac:dyDescent="0.25">
      <c r="A51" s="215" t="s">
        <v>288</v>
      </c>
      <c r="B51" s="563" t="s">
        <v>226</v>
      </c>
      <c r="C51" s="564"/>
      <c r="D51" s="564"/>
      <c r="E51" s="564"/>
      <c r="F51" s="564"/>
      <c r="G51" s="564"/>
      <c r="H51" s="564"/>
      <c r="I51" s="564"/>
      <c r="J51" s="564"/>
      <c r="K51" s="564"/>
      <c r="L51" s="564"/>
      <c r="M51" s="564"/>
      <c r="N51" s="564"/>
      <c r="O51" s="564"/>
      <c r="P51" s="260" t="s">
        <v>321</v>
      </c>
      <c r="Q51" s="213"/>
      <c r="R51" s="213"/>
      <c r="S51" s="213"/>
    </row>
    <row r="52" spans="1:19" s="127" customFormat="1" x14ac:dyDescent="0.25">
      <c r="A52" s="8"/>
      <c r="B52" s="564"/>
      <c r="C52" s="564"/>
      <c r="D52" s="564"/>
      <c r="E52" s="564"/>
      <c r="F52" s="564"/>
      <c r="G52" s="564"/>
      <c r="H52" s="564"/>
      <c r="I52" s="564"/>
      <c r="J52" s="564"/>
      <c r="K52" s="564"/>
      <c r="L52" s="564"/>
      <c r="M52" s="564"/>
      <c r="N52" s="564"/>
      <c r="O52" s="564"/>
      <c r="P52" s="260"/>
      <c r="Q52" s="213"/>
      <c r="R52" s="213"/>
      <c r="S52" s="213"/>
    </row>
    <row r="53" spans="1:19" s="127" customFormat="1" x14ac:dyDescent="0.25">
      <c r="A53" s="8"/>
      <c r="B53" s="235"/>
      <c r="C53" s="235"/>
      <c r="D53" s="235"/>
      <c r="E53" s="235"/>
      <c r="F53" s="235"/>
      <c r="G53" s="235"/>
      <c r="H53" s="235"/>
      <c r="I53" s="235"/>
      <c r="J53" s="235"/>
      <c r="K53" s="235"/>
      <c r="L53" s="235"/>
      <c r="M53" s="235"/>
      <c r="N53" s="235"/>
      <c r="O53" s="235"/>
      <c r="P53" s="259"/>
    </row>
    <row r="54" spans="1:19" ht="14.45" customHeight="1" x14ac:dyDescent="0.25">
      <c r="A54" s="215" t="s">
        <v>317</v>
      </c>
      <c r="B54" s="563" t="s">
        <v>332</v>
      </c>
      <c r="C54" s="563"/>
      <c r="D54" s="563"/>
      <c r="E54" s="563"/>
      <c r="F54" s="563"/>
      <c r="G54" s="563"/>
      <c r="H54" s="563"/>
      <c r="I54" s="563"/>
      <c r="J54" s="563"/>
      <c r="K54" s="563"/>
      <c r="L54" s="563"/>
      <c r="M54" s="563"/>
      <c r="N54" s="563"/>
      <c r="O54" s="563"/>
      <c r="P54" s="260" t="s">
        <v>325</v>
      </c>
      <c r="Q54" s="213"/>
      <c r="R54" s="213"/>
    </row>
    <row r="55" spans="1:19" x14ac:dyDescent="0.25">
      <c r="B55" s="563"/>
      <c r="C55" s="563"/>
      <c r="D55" s="563"/>
      <c r="E55" s="563"/>
      <c r="F55" s="563"/>
      <c r="G55" s="563"/>
      <c r="H55" s="563"/>
      <c r="I55" s="563"/>
      <c r="J55" s="563"/>
      <c r="K55" s="563"/>
      <c r="L55" s="563"/>
      <c r="M55" s="563"/>
      <c r="N55" s="563"/>
      <c r="O55" s="563"/>
      <c r="P55" s="260"/>
      <c r="Q55" s="213"/>
      <c r="R55" s="213"/>
    </row>
  </sheetData>
  <sheetProtection algorithmName="SHA-512" hashValue="Wr+WgCMKy52gNBx11jQc/tJ1G3xPP8OXFzwxzaKRqz15Co6dM0ngSy9JchiwDllkpIhtnoKxIgJ4+/n7Tyuz5g==" saltValue="49JHslDlc4NrnJ4iuzMleA==" spinCount="100000" sheet="1" objects="1" scenarios="1"/>
  <mergeCells count="19">
    <mergeCell ref="B2:O3"/>
    <mergeCell ref="B10:O11"/>
    <mergeCell ref="B27:O28"/>
    <mergeCell ref="B29:O30"/>
    <mergeCell ref="B31:O32"/>
    <mergeCell ref="B12:O15"/>
    <mergeCell ref="B18:O18"/>
    <mergeCell ref="B19:O19"/>
    <mergeCell ref="B23:O23"/>
    <mergeCell ref="B24:O24"/>
    <mergeCell ref="B54:O55"/>
    <mergeCell ref="B5:O9"/>
    <mergeCell ref="B35:O37"/>
    <mergeCell ref="B46:O49"/>
    <mergeCell ref="B51:O52"/>
    <mergeCell ref="B39:O39"/>
    <mergeCell ref="B41:O45"/>
    <mergeCell ref="B16:O17"/>
    <mergeCell ref="B21:O22"/>
  </mergeCells>
  <hyperlinks>
    <hyperlink ref="B18" r:id="rId1"/>
    <hyperlink ref="B23:O23" r:id="rId2" display="schleswig-holstein.de - Inhalte - Karte der mittleren jährlichen Niederschlagsverteilung in Schleswig-Holstein (Periode 1981  bis 201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Anleitung</vt:lpstr>
      <vt:lpstr>Lagerraumbedarf WiDü</vt:lpstr>
      <vt:lpstr>Lagerraumnachweis WiDü flüssig</vt:lpstr>
      <vt:lpstr>Lagerraumnachweis Silage</vt:lpstr>
      <vt:lpstr>Lagerraumnachweis Festmist</vt:lpstr>
      <vt:lpstr>Lagerraumnachweis Pferdemist</vt:lpstr>
      <vt:lpstr>Reinigungswasseranfall Schwein</vt:lpstr>
      <vt:lpstr>Gesamtnachweis WiDü flüssig</vt:lpstr>
      <vt:lpstr>Fußnoten</vt:lpstr>
      <vt:lpstr>Doku Änderungen 2.0</vt:lpstr>
      <vt:lpstr>Anleitung!_ftn1</vt:lpstr>
      <vt:lpstr>'Lagerraumnachweis Silage'!Druckbereich</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Wenck, Maximilian (LLUR)</dc:creator>
  <cp:lastModifiedBy>Karstens Enno</cp:lastModifiedBy>
  <cp:lastPrinted>2020-05-13T08:50:51Z</cp:lastPrinted>
  <dcterms:created xsi:type="dcterms:W3CDTF">2019-04-09T06:53:46Z</dcterms:created>
  <dcterms:modified xsi:type="dcterms:W3CDTF">2020-06-24T12:34:09Z</dcterms:modified>
</cp:coreProperties>
</file>